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showInkAnnotation="0" codeName="ThisWorkbook" defaultThemeVersion="124226"/>
  <mc:AlternateContent xmlns:mc="http://schemas.openxmlformats.org/markup-compatibility/2006">
    <mc:Choice Requires="x15">
      <x15ac:absPath xmlns:x15ac="http://schemas.microsoft.com/office/spreadsheetml/2010/11/ac" url="O:\dotace a prispevky 2024\zaverecne zpravy\formulare ZZ final projekt\"/>
    </mc:Choice>
  </mc:AlternateContent>
  <xr:revisionPtr revIDLastSave="0" documentId="13_ncr:1_{5F8DFAF0-C7E2-4601-8870-23324F1FDE04}" xr6:coauthVersionLast="36" xr6:coauthVersionMax="36" xr10:uidLastSave="{00000000-0000-0000-0000-000000000000}"/>
  <workbookProtection workbookPassword="8D29" lockStructure="1"/>
  <bookViews>
    <workbookView xWindow="0" yWindow="0" windowWidth="28800" windowHeight="11700" tabRatio="898" firstSheet="2" activeTab="12" xr2:uid="{00000000-000D-0000-FFFF-FFFF00000000}"/>
  </bookViews>
  <sheets>
    <sheet name="úvodní list" sheetId="3" r:id="rId1"/>
    <sheet name="část A zhodnocení" sheetId="23" r:id="rId2"/>
    <sheet name="část B ind_AT_péče" sheetId="10" r:id="rId3"/>
    <sheet name="část B ind_AT_prev" sheetId="29" state="hidden" r:id="rId4"/>
    <sheet name="část B ind_P_péče" sheetId="30" state="hidden" r:id="rId5"/>
    <sheet name="část B ind_P_prev" sheetId="31" state="hidden" r:id="rId6"/>
    <sheet name="část C indikátory" sheetId="21" r:id="rId7"/>
    <sheet name="část D zaměstnanci skutečnost" sheetId="13" r:id="rId8"/>
    <sheet name="část D zaměstnanci smlouvy" sheetId="34" r:id="rId9"/>
    <sheet name="část E náklady" sheetId="24" r:id="rId10"/>
    <sheet name="část F zdroje" sheetId="25" r:id="rId11"/>
    <sheet name="část G obce" sheetId="28" r:id="rId12"/>
    <sheet name="část H přílohy" sheetId="22" r:id="rId13"/>
    <sheet name="kontrola" sheetId="26" state="hidden" r:id="rId14"/>
    <sheet name="data" sheetId="8" state="hidden" r:id="rId15"/>
    <sheet name="data II" sheetId="33" state="hidden" r:id="rId16"/>
    <sheet name="Sehrávání" sheetId="27" state="hidden" r:id="rId17"/>
  </sheets>
  <externalReferences>
    <externalReference r:id="rId18"/>
  </externalReferences>
  <definedNames>
    <definedName name="_xlnm._FilterDatabase" localSheetId="13" hidden="1">kontrola!$AA$2:$AC$17</definedName>
    <definedName name="druhysluzeb" localSheetId="9">[1]data!$A$1:$A$33</definedName>
    <definedName name="druhysluzeb" localSheetId="10">[1]data!$A$1:$A$33</definedName>
    <definedName name="druhysluzeb">data!$A$1:$A$33</definedName>
    <definedName name="_xlnm.Print_Area" localSheetId="1">'část A zhodnocení'!$A$1:$J$47</definedName>
    <definedName name="_xlnm.Print_Area" localSheetId="2">'část B ind_AT_péče'!$A$1:$J$29</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indikátory'!$A$2:$E$55</definedName>
    <definedName name="_xlnm.Print_Area" localSheetId="7">'část D zaměstnanci skutečnost'!$A$1:$K$109,'část D zaměstnanci skutečnost'!$A$110:$T$164</definedName>
    <definedName name="_xlnm.Print_Area" localSheetId="9">'část E náklady'!$A$1:$L$92</definedName>
    <definedName name="_xlnm.Print_Area" localSheetId="10">'část F zdroje'!$A$1:$I$38</definedName>
    <definedName name="_xlnm.Print_Area" localSheetId="11">'část G obce'!$A$1:$G$37</definedName>
    <definedName name="_xlnm.Print_Area" localSheetId="12">'část H přílohy'!$A$1:$I$19</definedName>
    <definedName name="_xlnm.Print_Area" localSheetId="14">data!$A$1:$N$34</definedName>
    <definedName name="_xlnm.Print_Area" localSheetId="0">'úvodní list'!$A$1:$K$38</definedName>
  </definedNames>
  <calcPr calcId="191029"/>
</workbook>
</file>

<file path=xl/calcChain.xml><?xml version="1.0" encoding="utf-8"?>
<calcChain xmlns="http://schemas.openxmlformats.org/spreadsheetml/2006/main">
  <c r="O7" i="34" l="1"/>
  <c r="O8" i="34"/>
  <c r="O9" i="34"/>
  <c r="O10" i="34"/>
  <c r="O11" i="34"/>
  <c r="O12" i="34"/>
  <c r="O13" i="34"/>
  <c r="O14" i="34"/>
  <c r="O15" i="34"/>
  <c r="O16" i="34"/>
  <c r="O17" i="34"/>
  <c r="O18" i="34"/>
  <c r="O19" i="34"/>
  <c r="O20" i="34"/>
  <c r="O21" i="34"/>
  <c r="O22" i="34"/>
  <c r="O23" i="34"/>
  <c r="O24" i="34"/>
  <c r="O25" i="34"/>
  <c r="O26" i="34"/>
  <c r="O27" i="34"/>
  <c r="O28" i="34"/>
  <c r="O29" i="34"/>
  <c r="O30" i="34"/>
  <c r="O31" i="34"/>
  <c r="O32" i="34"/>
  <c r="O33" i="34"/>
  <c r="O34" i="34"/>
  <c r="O35" i="34"/>
  <c r="O36" i="34"/>
  <c r="O37" i="34"/>
  <c r="O38" i="34"/>
  <c r="O39" i="34"/>
  <c r="O40" i="34"/>
  <c r="O41" i="34"/>
  <c r="O42" i="34"/>
  <c r="O43" i="34"/>
  <c r="O44" i="34"/>
  <c r="O45" i="34"/>
  <c r="O46" i="34"/>
  <c r="O47" i="34"/>
  <c r="O48" i="34"/>
  <c r="O49" i="34"/>
  <c r="O50" i="34"/>
  <c r="O51" i="34"/>
  <c r="O52" i="34"/>
  <c r="O53" i="34"/>
  <c r="O54" i="34"/>
  <c r="O55" i="34"/>
  <c r="O56" i="34"/>
  <c r="O57" i="34"/>
  <c r="O58" i="34"/>
  <c r="O59" i="34"/>
  <c r="O60" i="34"/>
  <c r="O61" i="34"/>
  <c r="O62" i="34"/>
  <c r="O63" i="34"/>
  <c r="O64" i="34"/>
  <c r="O65" i="34"/>
  <c r="O66" i="34"/>
  <c r="O6" i="34"/>
  <c r="M7" i="34" l="1"/>
  <c r="M8" i="34"/>
  <c r="M10" i="34"/>
  <c r="M11" i="34"/>
  <c r="M12" i="34"/>
  <c r="M13" i="34"/>
  <c r="M14" i="34"/>
  <c r="M15" i="34"/>
  <c r="M16" i="34"/>
  <c r="M17" i="34"/>
  <c r="M18" i="34"/>
  <c r="M19" i="34"/>
  <c r="M20" i="34"/>
  <c r="M21" i="34"/>
  <c r="M22" i="34"/>
  <c r="M23" i="34"/>
  <c r="M24" i="34"/>
  <c r="M25" i="34"/>
  <c r="M26" i="34"/>
  <c r="M27" i="34"/>
  <c r="M28" i="34"/>
  <c r="M29" i="34"/>
  <c r="M30" i="34"/>
  <c r="M31" i="34"/>
  <c r="M32" i="34"/>
  <c r="M33" i="34"/>
  <c r="M34" i="34"/>
  <c r="M35" i="34"/>
  <c r="M36" i="34"/>
  <c r="M37" i="34"/>
  <c r="M38" i="34"/>
  <c r="M39" i="34"/>
  <c r="M40" i="34"/>
  <c r="M41" i="34"/>
  <c r="M42" i="34"/>
  <c r="M43" i="34"/>
  <c r="M44" i="34"/>
  <c r="M45" i="34"/>
  <c r="M46" i="34"/>
  <c r="M47" i="34"/>
  <c r="M48" i="34"/>
  <c r="M49" i="34"/>
  <c r="M50" i="34"/>
  <c r="M51" i="34"/>
  <c r="M52" i="34"/>
  <c r="M53" i="34"/>
  <c r="M54" i="34"/>
  <c r="M55" i="34"/>
  <c r="M56" i="34"/>
  <c r="M57" i="34"/>
  <c r="M58" i="34"/>
  <c r="M59" i="34"/>
  <c r="M60" i="34"/>
  <c r="M61" i="34"/>
  <c r="M62" i="34"/>
  <c r="M63" i="34"/>
  <c r="M64" i="34"/>
  <c r="M65" i="34"/>
  <c r="M66" i="34"/>
  <c r="M6"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 i="34"/>
  <c r="K7" i="34"/>
  <c r="K8" i="34"/>
  <c r="K9" i="34"/>
  <c r="K10" i="34"/>
  <c r="K11" i="34"/>
  <c r="K12" i="34"/>
  <c r="K13" i="34"/>
  <c r="K14" i="34"/>
  <c r="K15" i="34"/>
  <c r="K16" i="34"/>
  <c r="K17" i="34"/>
  <c r="K18" i="34"/>
  <c r="K19" i="34"/>
  <c r="K20" i="34"/>
  <c r="K21" i="34"/>
  <c r="K22" i="34"/>
  <c r="K23" i="34"/>
  <c r="K24" i="34"/>
  <c r="K25" i="34"/>
  <c r="K26" i="34"/>
  <c r="K27" i="34"/>
  <c r="K28" i="34"/>
  <c r="K29" i="34"/>
  <c r="K30" i="34"/>
  <c r="K31" i="34"/>
  <c r="K32" i="34"/>
  <c r="K33" i="34"/>
  <c r="K34" i="34"/>
  <c r="K35" i="34"/>
  <c r="K36" i="34"/>
  <c r="K37" i="34"/>
  <c r="K38" i="34"/>
  <c r="K39" i="34"/>
  <c r="K40" i="34"/>
  <c r="K41" i="34"/>
  <c r="K42" i="34"/>
  <c r="K43" i="34"/>
  <c r="K44" i="34"/>
  <c r="K45" i="34"/>
  <c r="K46" i="34"/>
  <c r="K47" i="34"/>
  <c r="K48" i="34"/>
  <c r="K49" i="34"/>
  <c r="K50" i="34"/>
  <c r="K51" i="34"/>
  <c r="K52" i="34"/>
  <c r="K53" i="34"/>
  <c r="K54" i="34"/>
  <c r="K55" i="34"/>
  <c r="K56" i="34"/>
  <c r="K57" i="34"/>
  <c r="K58" i="34"/>
  <c r="K59" i="34"/>
  <c r="K60" i="34"/>
  <c r="K61" i="34"/>
  <c r="K62" i="34"/>
  <c r="K63" i="34"/>
  <c r="K64" i="34"/>
  <c r="K65" i="34"/>
  <c r="K66" i="34"/>
  <c r="K6" i="34"/>
  <c r="J7" i="34"/>
  <c r="J8" i="34"/>
  <c r="J9" i="34"/>
  <c r="J10" i="34"/>
  <c r="J11" i="34"/>
  <c r="J12" i="34"/>
  <c r="J13" i="34"/>
  <c r="J14" i="34"/>
  <c r="J15" i="34"/>
  <c r="J16" i="34"/>
  <c r="J17" i="34"/>
  <c r="J18" i="34"/>
  <c r="J19" i="34"/>
  <c r="J20" i="34"/>
  <c r="J21" i="34"/>
  <c r="J22" i="34"/>
  <c r="J23" i="34"/>
  <c r="J24" i="34"/>
  <c r="J25" i="34"/>
  <c r="J26" i="34"/>
  <c r="J27" i="34"/>
  <c r="J28" i="34"/>
  <c r="J29" i="34"/>
  <c r="J30" i="34"/>
  <c r="J31" i="34"/>
  <c r="J32" i="34"/>
  <c r="J33" i="34"/>
  <c r="J34" i="34"/>
  <c r="J35" i="34"/>
  <c r="J36" i="34"/>
  <c r="J37" i="34"/>
  <c r="J38" i="34"/>
  <c r="J39" i="34"/>
  <c r="J40" i="34"/>
  <c r="J41" i="34"/>
  <c r="J42" i="34"/>
  <c r="J43" i="34"/>
  <c r="J44" i="34"/>
  <c r="J45" i="34"/>
  <c r="J46" i="34"/>
  <c r="J47" i="34"/>
  <c r="J48" i="34"/>
  <c r="J49" i="34"/>
  <c r="J50" i="34"/>
  <c r="J51" i="34"/>
  <c r="J52" i="34"/>
  <c r="J53" i="34"/>
  <c r="J54" i="34"/>
  <c r="J55" i="34"/>
  <c r="J56" i="34"/>
  <c r="J57" i="34"/>
  <c r="J58" i="34"/>
  <c r="J59" i="34"/>
  <c r="J60" i="34"/>
  <c r="J61" i="34"/>
  <c r="J62" i="34"/>
  <c r="J63" i="34"/>
  <c r="J64" i="34"/>
  <c r="J65" i="34"/>
  <c r="J66" i="34"/>
  <c r="H7" i="34"/>
  <c r="H8" i="34"/>
  <c r="H9" i="34"/>
  <c r="H10" i="34"/>
  <c r="H11" i="34"/>
  <c r="H12" i="34"/>
  <c r="H13" i="34"/>
  <c r="H14" i="34"/>
  <c r="H15" i="34"/>
  <c r="H16" i="34"/>
  <c r="H17" i="34"/>
  <c r="H18" i="34"/>
  <c r="H19" i="34"/>
  <c r="H20" i="34"/>
  <c r="H21" i="34"/>
  <c r="H22" i="34"/>
  <c r="H23" i="34"/>
  <c r="H24" i="34"/>
  <c r="H25" i="34"/>
  <c r="H26" i="34"/>
  <c r="H27" i="34"/>
  <c r="H28" i="34"/>
  <c r="H29" i="34"/>
  <c r="H30" i="34"/>
  <c r="H31" i="34"/>
  <c r="H32" i="34"/>
  <c r="H33" i="34"/>
  <c r="H34" i="34"/>
  <c r="H35" i="34"/>
  <c r="H36" i="34"/>
  <c r="H37" i="34"/>
  <c r="H38" i="34"/>
  <c r="H39" i="34"/>
  <c r="H40" i="34"/>
  <c r="H41" i="34"/>
  <c r="H42" i="34"/>
  <c r="H43" i="34"/>
  <c r="H44" i="34"/>
  <c r="H45" i="34"/>
  <c r="H46" i="34"/>
  <c r="H47" i="34"/>
  <c r="H48" i="34"/>
  <c r="H49" i="34"/>
  <c r="H50" i="34"/>
  <c r="H51" i="34"/>
  <c r="H52" i="34"/>
  <c r="H53" i="34"/>
  <c r="H54" i="34"/>
  <c r="H55" i="34"/>
  <c r="H56" i="34"/>
  <c r="H57" i="34"/>
  <c r="H58" i="34"/>
  <c r="H59" i="34"/>
  <c r="H60" i="34"/>
  <c r="H61" i="34"/>
  <c r="H62" i="34"/>
  <c r="H63" i="34"/>
  <c r="H64" i="34"/>
  <c r="H65" i="34"/>
  <c r="H66" i="34"/>
  <c r="H6" i="34"/>
  <c r="I7" i="34" l="1"/>
  <c r="L7" i="34" s="1"/>
  <c r="I8" i="34"/>
  <c r="L8" i="34" s="1"/>
  <c r="I9" i="34"/>
  <c r="M9" i="34" s="1"/>
  <c r="M67" i="34" s="1"/>
  <c r="I10" i="34"/>
  <c r="I11" i="34"/>
  <c r="I12" i="34"/>
  <c r="I13" i="34"/>
  <c r="I14" i="34"/>
  <c r="I15" i="34"/>
  <c r="I16" i="34"/>
  <c r="I17" i="34"/>
  <c r="I18" i="34"/>
  <c r="I19" i="34"/>
  <c r="I20" i="34"/>
  <c r="I21" i="34"/>
  <c r="I22" i="34"/>
  <c r="I23" i="34"/>
  <c r="I24" i="34"/>
  <c r="I25" i="34"/>
  <c r="I26" i="34"/>
  <c r="I27" i="34"/>
  <c r="I28" i="34"/>
  <c r="I29" i="34"/>
  <c r="I30" i="34"/>
  <c r="I31" i="34"/>
  <c r="I32" i="34"/>
  <c r="I33" i="34"/>
  <c r="I34" i="34"/>
  <c r="I35" i="34"/>
  <c r="I36" i="34"/>
  <c r="I37" i="34"/>
  <c r="I38" i="34"/>
  <c r="I39" i="34"/>
  <c r="I40" i="34"/>
  <c r="I41" i="34"/>
  <c r="I42" i="34"/>
  <c r="I43" i="34"/>
  <c r="I44" i="34"/>
  <c r="I45" i="34"/>
  <c r="I46" i="34"/>
  <c r="I47" i="34"/>
  <c r="I48" i="34"/>
  <c r="I49" i="34"/>
  <c r="I50" i="34"/>
  <c r="I51" i="34"/>
  <c r="I52" i="34"/>
  <c r="I53" i="34"/>
  <c r="I54" i="34"/>
  <c r="I55" i="34"/>
  <c r="I56" i="34"/>
  <c r="I57" i="34"/>
  <c r="I58" i="34"/>
  <c r="I59" i="34"/>
  <c r="I60" i="34"/>
  <c r="I61" i="34"/>
  <c r="I62" i="34"/>
  <c r="I63" i="34"/>
  <c r="I64" i="34"/>
  <c r="I65" i="34"/>
  <c r="I66" i="34"/>
  <c r="I6" i="34"/>
  <c r="J6" i="34" s="1"/>
  <c r="J67" i="34" s="1"/>
  <c r="K67" i="34"/>
  <c r="E67" i="34"/>
  <c r="D67" i="34"/>
  <c r="L67" i="34" l="1"/>
  <c r="N67" i="34" s="1"/>
  <c r="D20" i="8" s="1"/>
  <c r="I67" i="34"/>
  <c r="H67" i="34"/>
  <c r="C36" i="21" l="1"/>
  <c r="C24" i="21" l="1"/>
  <c r="H10" i="10"/>
  <c r="H9" i="10"/>
  <c r="H7" i="10"/>
  <c r="H6" i="10"/>
  <c r="G2" i="8" l="1"/>
  <c r="D2" i="8"/>
  <c r="J13" i="3" l="1"/>
  <c r="C40" i="21" l="1"/>
  <c r="D17" i="21"/>
  <c r="B15" i="21"/>
  <c r="B17" i="21"/>
  <c r="D4" i="21"/>
  <c r="B18" i="21"/>
  <c r="D18" i="21"/>
  <c r="B12" i="21"/>
  <c r="B13" i="21"/>
  <c r="J16" i="3"/>
  <c r="K13" i="3" l="1"/>
  <c r="C17" i="21"/>
  <c r="C43" i="21" l="1"/>
  <c r="C31" i="21"/>
  <c r="AS30" i="27" l="1"/>
  <c r="AR30" i="27"/>
  <c r="AA30" i="27"/>
  <c r="Z30" i="27"/>
  <c r="R30" i="27"/>
  <c r="Q30" i="27"/>
  <c r="I30" i="27" l="1"/>
  <c r="H30" i="27"/>
  <c r="AF30" i="27"/>
  <c r="AG30" i="27"/>
  <c r="W30" i="27"/>
  <c r="X30" i="27"/>
  <c r="N30" i="27"/>
  <c r="O30" i="27"/>
  <c r="H44" i="27" l="1"/>
  <c r="H12" i="29" l="1"/>
  <c r="AO30" i="27" s="1"/>
  <c r="H12" i="21" l="1"/>
  <c r="C41" i="21" l="1"/>
  <c r="D30" i="8" l="1"/>
  <c r="D8" i="8"/>
  <c r="D34" i="8"/>
  <c r="D28" i="8"/>
  <c r="D9" i="8"/>
  <c r="D7" i="8"/>
  <c r="D6" i="8"/>
  <c r="D5" i="8"/>
  <c r="G33" i="8" l="1"/>
  <c r="G31" i="8"/>
  <c r="G27" i="8"/>
  <c r="G26" i="8"/>
  <c r="G25" i="8"/>
  <c r="G24" i="8"/>
  <c r="G23" i="8"/>
  <c r="G22" i="8"/>
  <c r="G16" i="8"/>
  <c r="G15" i="8"/>
  <c r="G14" i="8"/>
  <c r="G13" i="8"/>
  <c r="G12" i="8"/>
  <c r="G11" i="8"/>
  <c r="G10" i="8"/>
  <c r="K16" i="3" l="1"/>
  <c r="G23" i="25" l="1"/>
  <c r="C47" i="21" l="1"/>
  <c r="C45" i="21"/>
  <c r="C35" i="21" l="1"/>
  <c r="C33" i="21"/>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7" i="24" l="1"/>
  <c r="I38" i="24" l="1"/>
  <c r="G163" i="13" l="1"/>
  <c r="K14" i="3" l="1"/>
  <c r="K11"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6" i="24" l="1"/>
  <c r="O77" i="24"/>
  <c r="O78" i="24"/>
  <c r="O79" i="24"/>
  <c r="O80" i="24"/>
  <c r="O81" i="24"/>
  <c r="O82" i="24"/>
  <c r="O83" i="24"/>
  <c r="O84" i="24"/>
  <c r="O85" i="24"/>
  <c r="O86" i="24"/>
  <c r="O87" i="24"/>
  <c r="P86" i="24"/>
  <c r="P85" i="24"/>
  <c r="P84" i="24"/>
  <c r="P83" i="24"/>
  <c r="P82" i="24"/>
  <c r="P81" i="24"/>
  <c r="P80" i="24"/>
  <c r="P79" i="24"/>
  <c r="P78" i="24"/>
  <c r="P77" i="24"/>
  <c r="P76" i="24"/>
  <c r="O69" i="24" l="1"/>
  <c r="O70" i="24"/>
  <c r="O71" i="24"/>
  <c r="O72" i="24"/>
  <c r="O73" i="24"/>
  <c r="O74" i="24"/>
  <c r="P74" i="24"/>
  <c r="P73" i="24"/>
  <c r="P72" i="24"/>
  <c r="P71" i="24"/>
  <c r="P70" i="24"/>
  <c r="P69" i="24"/>
  <c r="P66" i="24"/>
  <c r="P65" i="24"/>
  <c r="P64" i="24"/>
  <c r="P63" i="24"/>
  <c r="O63" i="24"/>
  <c r="O64" i="24"/>
  <c r="O65" i="24"/>
  <c r="O66" i="24"/>
  <c r="M63" i="24"/>
  <c r="N63" i="24"/>
  <c r="M64" i="24"/>
  <c r="N64" i="24"/>
  <c r="M65" i="24"/>
  <c r="N65" i="24"/>
  <c r="M66" i="24"/>
  <c r="N66" i="24"/>
  <c r="O56" i="24"/>
  <c r="O57" i="24"/>
  <c r="O58" i="24"/>
  <c r="O59" i="24"/>
  <c r="O60" i="24"/>
  <c r="O61" i="24"/>
  <c r="M56" i="24"/>
  <c r="N56" i="24"/>
  <c r="M57" i="24"/>
  <c r="N57" i="24"/>
  <c r="M58" i="24"/>
  <c r="N58" i="24"/>
  <c r="M59" i="24"/>
  <c r="N59" i="24"/>
  <c r="M60" i="24"/>
  <c r="N60" i="24"/>
  <c r="M61" i="24"/>
  <c r="N61" i="24"/>
  <c r="P61" i="24"/>
  <c r="P60" i="24"/>
  <c r="P59" i="24"/>
  <c r="P58" i="24"/>
  <c r="P57" i="24"/>
  <c r="P56" i="24"/>
  <c r="P53" i="24"/>
  <c r="P52" i="24"/>
  <c r="P51" i="24"/>
  <c r="P49" i="24"/>
  <c r="P48" i="24"/>
  <c r="P47" i="24"/>
  <c r="P46" i="24"/>
  <c r="P45" i="24"/>
  <c r="P44" i="24"/>
  <c r="P41" i="24"/>
  <c r="P40" i="24"/>
  <c r="P39" i="24"/>
  <c r="P37" i="24"/>
  <c r="P36" i="24"/>
  <c r="P35" i="24"/>
  <c r="P34" i="24"/>
  <c r="P33" i="24"/>
  <c r="P32" i="24"/>
  <c r="O51" i="24"/>
  <c r="O52" i="24"/>
  <c r="O53" i="24"/>
  <c r="M51" i="24"/>
  <c r="N51" i="24"/>
  <c r="M52" i="24"/>
  <c r="N52" i="24"/>
  <c r="M53" i="24"/>
  <c r="N53" i="24"/>
  <c r="O44" i="24"/>
  <c r="O45" i="24"/>
  <c r="O46" i="24"/>
  <c r="O47" i="24"/>
  <c r="O48" i="24"/>
  <c r="O49" i="24"/>
  <c r="M44" i="24"/>
  <c r="N44" i="24"/>
  <c r="M45" i="24"/>
  <c r="N45" i="24"/>
  <c r="M46" i="24"/>
  <c r="N46" i="24"/>
  <c r="M47" i="24"/>
  <c r="N47" i="24"/>
  <c r="M48" i="24"/>
  <c r="N48" i="24"/>
  <c r="M49" i="24"/>
  <c r="N49" i="24"/>
  <c r="O39" i="24" l="1"/>
  <c r="O40" i="24"/>
  <c r="O41" i="24"/>
  <c r="N39" i="24"/>
  <c r="N40" i="24"/>
  <c r="N41" i="24"/>
  <c r="M39" i="24"/>
  <c r="M40" i="24"/>
  <c r="M41" i="24"/>
  <c r="O32" i="24"/>
  <c r="O33" i="24"/>
  <c r="O34" i="24"/>
  <c r="O35" i="24"/>
  <c r="O36" i="24"/>
  <c r="O37" i="24"/>
  <c r="M32" i="24"/>
  <c r="N32" i="24"/>
  <c r="M33" i="24"/>
  <c r="N33" i="24"/>
  <c r="M34" i="24"/>
  <c r="N34" i="24"/>
  <c r="M35" i="24"/>
  <c r="N35" i="24"/>
  <c r="M36" i="24"/>
  <c r="N36" i="24"/>
  <c r="M37" i="24"/>
  <c r="N37" i="24"/>
  <c r="E9" i="13" l="1"/>
  <c r="L9" i="13" s="1"/>
  <c r="J143" i="13" l="1"/>
  <c r="N145" i="13"/>
  <c r="K27" i="27" l="1"/>
  <c r="N26" i="27"/>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26" i="27" s="1"/>
  <c r="BU26" i="27" s="1"/>
  <c r="BT36" i="27" a="1"/>
  <c r="BT36" i="27" s="1"/>
  <c r="BU36" i="27" s="1"/>
  <c r="BU29" i="27"/>
  <c r="F31" i="30"/>
  <c r="AD35" i="27"/>
  <c r="Q35" i="27"/>
  <c r="P35" i="27"/>
  <c r="O35" i="27"/>
  <c r="N35" i="27"/>
  <c r="B8" i="28" l="1"/>
  <c r="B9" i="28"/>
  <c r="B7" i="28"/>
  <c r="B6" i="28"/>
  <c r="K35" i="27" l="1"/>
  <c r="J35" i="27"/>
  <c r="I35" i="27"/>
  <c r="H35" i="27"/>
  <c r="F49" i="10"/>
  <c r="S28" i="27" s="1"/>
  <c r="E49" i="10"/>
  <c r="M28" i="27" s="1"/>
  <c r="G48" i="10"/>
  <c r="X28" i="27" s="1"/>
  <c r="G47" i="10"/>
  <c r="W28" i="27" s="1"/>
  <c r="G46" i="10"/>
  <c r="V28" i="27" s="1"/>
  <c r="G45" i="10"/>
  <c r="U28" i="27" s="1"/>
  <c r="G44" i="10"/>
  <c r="T28" i="27" s="1"/>
  <c r="H39" i="10"/>
  <c r="AM24" i="27" s="1"/>
  <c r="H38" i="10"/>
  <c r="AL24" i="27" s="1"/>
  <c r="H36" i="10"/>
  <c r="H35" i="10"/>
  <c r="AI24" i="27" l="1"/>
  <c r="K35" i="10"/>
  <c r="AJ24" i="27"/>
  <c r="K36" i="10"/>
  <c r="G49" i="10"/>
  <c r="H37" i="10" l="1"/>
  <c r="H48" i="10"/>
  <c r="AD28" i="27" s="1"/>
  <c r="H47" i="10"/>
  <c r="AC28" i="27" s="1"/>
  <c r="H46" i="10"/>
  <c r="AB28" i="27" s="1"/>
  <c r="H45" i="10"/>
  <c r="AA28" i="27" s="1"/>
  <c r="Y28" i="27"/>
  <c r="H44" i="10"/>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7" i="10"/>
  <c r="H49" i="10"/>
  <c r="Z28" i="27"/>
  <c r="AE28" i="27"/>
  <c r="H75" i="24"/>
  <c r="BB18" i="27" s="1"/>
  <c r="H68" i="24"/>
  <c r="AU18" i="27" s="1"/>
  <c r="H62" i="24"/>
  <c r="AO18" i="27" s="1"/>
  <c r="H55" i="24"/>
  <c r="AH18" i="27" s="1"/>
  <c r="H50" i="24"/>
  <c r="AC18" i="27" s="1"/>
  <c r="H43" i="24"/>
  <c r="V18" i="27" s="1"/>
  <c r="H38" i="24"/>
  <c r="Q18" i="27" s="1"/>
  <c r="H31" i="24"/>
  <c r="J18" i="27" s="1"/>
  <c r="BT28" i="27" l="1" a="1"/>
  <c r="BT28" i="27" s="1"/>
  <c r="BU28" i="27" s="1"/>
  <c r="BT24" i="27" a="1"/>
  <c r="BT24" i="27" s="1"/>
  <c r="BU24" i="27" s="1"/>
  <c r="H67" i="24"/>
  <c r="AT18" i="27" s="1"/>
  <c r="H54" i="24"/>
  <c r="AG18" i="27" s="1"/>
  <c r="H42" i="24"/>
  <c r="U18" i="27" s="1"/>
  <c r="H30" i="24"/>
  <c r="I18" i="27" s="1"/>
  <c r="AC22" i="27"/>
  <c r="AB22" i="27"/>
  <c r="AA22" i="27"/>
  <c r="Z22" i="27"/>
  <c r="Y22" i="27"/>
  <c r="X22" i="27"/>
  <c r="W22" i="27"/>
  <c r="V22" i="27"/>
  <c r="U22" i="27"/>
  <c r="T22" i="27"/>
  <c r="S22" i="27"/>
  <c r="R22" i="27"/>
  <c r="Q22" i="27"/>
  <c r="N22" i="27"/>
  <c r="M22" i="27"/>
  <c r="G22" i="27"/>
  <c r="F22" i="27"/>
  <c r="E22" i="27"/>
  <c r="D22" i="27"/>
  <c r="C22" i="27"/>
  <c r="H29" i="24" l="1"/>
  <c r="C27" i="21" s="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18" i="27" l="1"/>
  <c r="AH23" i="27"/>
  <c r="Y23" i="27"/>
  <c r="P23" i="27"/>
  <c r="R20" i="27" l="1"/>
  <c r="Q20" i="27"/>
  <c r="AE37" i="27" l="1"/>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J75" i="24"/>
  <c r="BB17" i="27" s="1"/>
  <c r="G50" i="24" l="1"/>
  <c r="I50" i="24"/>
  <c r="J50" i="24"/>
  <c r="AC17" i="27" s="1"/>
  <c r="J68" i="24"/>
  <c r="J62" i="24"/>
  <c r="AO17" i="27" s="1"/>
  <c r="J55" i="24"/>
  <c r="AH17" i="27" s="1"/>
  <c r="G55" i="24"/>
  <c r="J43" i="24"/>
  <c r="J38" i="24"/>
  <c r="Q17" i="27" s="1"/>
  <c r="J31" i="24"/>
  <c r="J17" i="27" s="1"/>
  <c r="H15" i="25"/>
  <c r="C33" i="28"/>
  <c r="F12" i="25" s="1"/>
  <c r="D33" i="28"/>
  <c r="F13" i="25" s="1"/>
  <c r="AU17" i="27" l="1"/>
  <c r="J67" i="24"/>
  <c r="AT17" i="27" s="1"/>
  <c r="J54" i="24"/>
  <c r="AG17" i="27" s="1"/>
  <c r="J42" i="24"/>
  <c r="U17" i="27" s="1"/>
  <c r="V17" i="27"/>
  <c r="J30" i="24"/>
  <c r="I17" i="27" s="1"/>
  <c r="H14" i="10"/>
  <c r="AQ23" i="27" s="1"/>
  <c r="P22" i="27" l="1"/>
  <c r="K13" i="25"/>
  <c r="O22" i="27"/>
  <c r="K12" i="25"/>
  <c r="J29" i="24"/>
  <c r="C29" i="21" s="1"/>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5" i="24" l="1"/>
  <c r="I68" i="13" l="1"/>
  <c r="G19" i="10" l="1"/>
  <c r="T25" i="27" s="1"/>
  <c r="G20" i="10"/>
  <c r="U25" i="27" s="1"/>
  <c r="G21" i="10"/>
  <c r="V25" i="27" s="1"/>
  <c r="G22" i="10"/>
  <c r="W25" i="27" s="1"/>
  <c r="G23" i="10"/>
  <c r="X25" i="27" s="1"/>
  <c r="E24" i="10"/>
  <c r="M25" i="27" s="1"/>
  <c r="F24" i="10"/>
  <c r="S25" i="27" s="1"/>
  <c r="G24" i="10" l="1"/>
  <c r="H8" i="10" s="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AM23" i="27" l="1"/>
  <c r="G31" i="24"/>
  <c r="J15" i="27" s="1"/>
  <c r="E75" i="24" l="1"/>
  <c r="BB13" i="27" s="1"/>
  <c r="AC16" i="27"/>
  <c r="I43" i="24"/>
  <c r="V16" i="27" s="1"/>
  <c r="G43" i="24"/>
  <c r="V15" i="27" s="1"/>
  <c r="F43" i="24"/>
  <c r="V14" i="27" s="1"/>
  <c r="Q16" i="27"/>
  <c r="I31"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30" i="24" l="1"/>
  <c r="I16" i="27" s="1"/>
  <c r="I42"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AL23" i="27"/>
  <c r="H11" i="10"/>
  <c r="AN23" i="27" s="1"/>
  <c r="H12" i="10"/>
  <c r="AO23" i="27" s="1"/>
  <c r="H13" i="10"/>
  <c r="AP23" i="27" s="1"/>
  <c r="AJ23" i="27" l="1"/>
  <c r="K7" i="10"/>
  <c r="AI23" i="27"/>
  <c r="K6" i="10"/>
  <c r="E54" i="13"/>
  <c r="BC1" i="27" s="1"/>
  <c r="E38" i="24"/>
  <c r="Q13" i="27" s="1"/>
  <c r="F38" i="24"/>
  <c r="Q14" i="27" s="1"/>
  <c r="G38"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5" i="24"/>
  <c r="BB16" i="27" s="1"/>
  <c r="G75" i="24"/>
  <c r="BB15" i="27" s="1"/>
  <c r="F75" i="24"/>
  <c r="BB14" i="27" s="1"/>
  <c r="I68" i="24"/>
  <c r="AU16" i="27" s="1"/>
  <c r="G68" i="24"/>
  <c r="AU15" i="27" s="1"/>
  <c r="F68" i="24"/>
  <c r="AU14" i="27" s="1"/>
  <c r="E68" i="24"/>
  <c r="AU13" i="27" s="1"/>
  <c r="I62" i="24"/>
  <c r="G62" i="24"/>
  <c r="AO15" i="27" s="1"/>
  <c r="F62" i="24"/>
  <c r="AO14" i="27" s="1"/>
  <c r="E62" i="24"/>
  <c r="F55" i="24"/>
  <c r="E55" i="24"/>
  <c r="F50" i="24"/>
  <c r="AC14" i="27" s="1"/>
  <c r="E50" i="24"/>
  <c r="AC13" i="27" s="1"/>
  <c r="I3" i="26"/>
  <c r="E43" i="24"/>
  <c r="G30" i="24"/>
  <c r="I15" i="27" s="1"/>
  <c r="F31" i="24"/>
  <c r="E31"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G19" i="8" l="1"/>
  <c r="G18" i="8"/>
  <c r="G17" i="8"/>
  <c r="G32" i="8"/>
  <c r="G3" i="8"/>
  <c r="G20" i="8"/>
  <c r="C18" i="21" s="1"/>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4" i="24"/>
  <c r="AG16" i="27" s="1"/>
  <c r="N46" i="26"/>
  <c r="AY11" i="27"/>
  <c r="N36" i="26"/>
  <c r="AO11" i="27"/>
  <c r="N24" i="26"/>
  <c r="AC11" i="27"/>
  <c r="N5" i="26"/>
  <c r="J11" i="27"/>
  <c r="I67" i="24"/>
  <c r="AT16" i="27" s="1"/>
  <c r="R35" i="26"/>
  <c r="AO13" i="27"/>
  <c r="J3" i="26"/>
  <c r="AH14" i="27"/>
  <c r="G54" i="24"/>
  <c r="AG15" i="27" s="1"/>
  <c r="AH15" i="27"/>
  <c r="R3" i="26"/>
  <c r="AH13" i="27"/>
  <c r="G42" i="24"/>
  <c r="U15" i="27" s="1"/>
  <c r="AC15" i="27"/>
  <c r="Q3" i="26"/>
  <c r="V13" i="27"/>
  <c r="M5" i="26"/>
  <c r="P3" i="26"/>
  <c r="J13" i="27"/>
  <c r="F30" i="24"/>
  <c r="I14" i="27" s="1"/>
  <c r="J14" i="27"/>
  <c r="AY9" i="27"/>
  <c r="AU9" i="27"/>
  <c r="AU10" i="27"/>
  <c r="AO9" i="27"/>
  <c r="J10" i="27"/>
  <c r="J9" i="27"/>
  <c r="L46" i="26"/>
  <c r="AY8" i="27"/>
  <c r="AU8" i="27"/>
  <c r="L36" i="26"/>
  <c r="AO8" i="27"/>
  <c r="L24" i="26"/>
  <c r="AC8" i="27"/>
  <c r="L5" i="26"/>
  <c r="J8" i="27"/>
  <c r="K36" i="26"/>
  <c r="AO7" i="27"/>
  <c r="N10" i="26"/>
  <c r="O11" i="27"/>
  <c r="O9" i="27"/>
  <c r="K5" i="26"/>
  <c r="J7" i="27"/>
  <c r="G67" i="24"/>
  <c r="AT15" i="27" s="1"/>
  <c r="F67" i="24"/>
  <c r="AT14" i="27" s="1"/>
  <c r="I35" i="26"/>
  <c r="F42" i="24"/>
  <c r="U14" i="27" s="1"/>
  <c r="Q35" i="26"/>
  <c r="E42" i="24"/>
  <c r="U13" i="27" s="1"/>
  <c r="F54"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7" i="24"/>
  <c r="AT13" i="27" s="1"/>
  <c r="E54"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30" i="24"/>
  <c r="I13" i="27" s="1"/>
  <c r="H3" i="26"/>
  <c r="Q163" i="13" l="1"/>
  <c r="BT23" i="27" a="1"/>
  <c r="BT23" i="27" s="1"/>
  <c r="BU23" i="27" s="1"/>
  <c r="N2" i="27"/>
  <c r="J13" i="13"/>
  <c r="F9" i="13"/>
  <c r="M9" i="13" s="1"/>
  <c r="D9" i="26"/>
  <c r="N4" i="27"/>
  <c r="E9" i="26"/>
  <c r="H9" i="13"/>
  <c r="N161" i="13"/>
  <c r="P116" i="13"/>
  <c r="I29" i="24"/>
  <c r="G29"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9" i="24"/>
  <c r="E29"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H16" i="27" l="1"/>
  <c r="C28" i="21"/>
  <c r="BT25" i="27" a="1"/>
  <c r="BT25" i="27" s="1"/>
  <c r="BU25" i="27" s="1"/>
  <c r="F7" i="13"/>
  <c r="P164" i="13" s="1"/>
  <c r="H7" i="13"/>
  <c r="O164" i="13" s="1"/>
  <c r="J2" i="27"/>
  <c r="D5" i="26"/>
  <c r="N6" i="27"/>
  <c r="G9" i="26"/>
  <c r="J9" i="13"/>
  <c r="E5" i="26"/>
  <c r="J4" i="27"/>
  <c r="N163" i="13"/>
  <c r="P163" i="13"/>
  <c r="M10" i="26"/>
  <c r="H59" i="13"/>
  <c r="M3" i="26" s="1"/>
  <c r="E89" i="24"/>
  <c r="E31" i="25" s="1"/>
  <c r="F58" i="26" s="1"/>
  <c r="H13" i="27"/>
  <c r="F89"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3" i="27" a="1"/>
  <c r="BT13" i="27" s="1"/>
  <c r="BU13" i="27" s="1"/>
  <c r="D32" i="8"/>
  <c r="D25" i="8"/>
  <c r="D21" i="8"/>
  <c r="D17" i="8"/>
  <c r="D13" i="8"/>
  <c r="D4" i="8"/>
  <c r="D16" i="8"/>
  <c r="D3" i="8"/>
  <c r="D29" i="8"/>
  <c r="D27" i="8"/>
  <c r="D23" i="8"/>
  <c r="D19" i="8"/>
  <c r="D15" i="8"/>
  <c r="D11" i="8"/>
  <c r="C25" i="21" s="1"/>
  <c r="C26" i="21" s="1"/>
  <c r="D33" i="8"/>
  <c r="D26" i="8"/>
  <c r="D22" i="8"/>
  <c r="D18" i="8"/>
  <c r="D14" i="8"/>
  <c r="D10" i="8"/>
  <c r="D31" i="8"/>
  <c r="D24" i="8"/>
  <c r="D12" i="8"/>
  <c r="H6" i="27"/>
  <c r="BC2" i="27"/>
  <c r="J54" i="13"/>
  <c r="G51" i="26" s="1"/>
  <c r="G3" i="26"/>
  <c r="BC10" i="27"/>
  <c r="BT10" i="27" s="1" a="1"/>
  <c r="H12" i="27"/>
  <c r="E51" i="26"/>
  <c r="BC4" i="27"/>
  <c r="J106" i="13"/>
  <c r="O51" i="26" s="1"/>
  <c r="C32" i="21" l="1"/>
  <c r="C34" i="21"/>
  <c r="C21" i="21"/>
  <c r="BT10" i="27"/>
  <c r="BU10" i="27" s="1"/>
  <c r="BT2" i="27" a="1"/>
  <c r="BT2" i="27" s="1"/>
  <c r="BU2" i="27" s="1"/>
  <c r="BT4" i="27" a="1"/>
  <c r="BT4" i="27" s="1"/>
  <c r="BU4" i="27" s="1"/>
  <c r="BC6" i="27"/>
  <c r="BC12" i="27"/>
  <c r="C37" i="21" l="1"/>
  <c r="C42" i="21" s="1"/>
  <c r="C48" i="21" s="1"/>
  <c r="C53" i="21" s="1"/>
  <c r="J88" i="24" s="1"/>
  <c r="BT6" i="27" a="1"/>
  <c r="BT6" i="27" s="1"/>
  <c r="BU6" i="27" s="1"/>
  <c r="BT12" i="27" a="1"/>
  <c r="BT12" i="27" s="1"/>
  <c r="BU12" i="27" s="1"/>
  <c r="C44" i="21" l="1"/>
  <c r="C51" i="21" s="1"/>
  <c r="C46" i="21"/>
  <c r="C52" i="21" s="1"/>
  <c r="I88" i="24" s="1"/>
  <c r="I89" i="24" s="1"/>
  <c r="BO17" i="27"/>
  <c r="J89" i="24"/>
  <c r="BO16" i="27" l="1"/>
  <c r="C49" i="21"/>
  <c r="BO15" i="27"/>
  <c r="H88" i="24"/>
  <c r="G89" i="24"/>
  <c r="E6" i="24" s="1"/>
  <c r="E22" i="24"/>
  <c r="BP17" i="27"/>
  <c r="BP16" i="27"/>
  <c r="E17" i="24"/>
  <c r="BO18" i="27" l="1"/>
  <c r="H89" i="24"/>
  <c r="BT16" i="27" a="1"/>
  <c r="BT16" i="27" s="1"/>
  <c r="BU16" i="27" s="1"/>
  <c r="BT17" i="27" a="1"/>
  <c r="BT17" i="27" s="1"/>
  <c r="BU17" i="27" s="1"/>
  <c r="F6" i="25"/>
  <c r="E6" i="25"/>
  <c r="F9" i="25"/>
  <c r="L22" i="27" s="1"/>
  <c r="E9" i="25"/>
  <c r="L21" i="27" s="1"/>
  <c r="F7" i="25"/>
  <c r="I22" i="27" s="1"/>
  <c r="E7" i="25"/>
  <c r="I21" i="27" s="1"/>
  <c r="BP15" i="27"/>
  <c r="J20" i="27"/>
  <c r="E7" i="24"/>
  <c r="K20" i="27" s="1"/>
  <c r="E18" i="24"/>
  <c r="P20" i="27" s="1"/>
  <c r="O20" i="27"/>
  <c r="S20" i="27"/>
  <c r="E23" i="24"/>
  <c r="T20" i="27" s="1"/>
  <c r="BP18" i="27" l="1"/>
  <c r="BT18" i="27" s="1" a="1"/>
  <c r="E12" i="24"/>
  <c r="BT15" i="27" a="1"/>
  <c r="BT15" i="27" s="1"/>
  <c r="BU15" i="27" s="1"/>
  <c r="H21" i="27"/>
  <c r="H22" i="27"/>
  <c r="BT18" i="27" l="1"/>
  <c r="BU18" i="27" s="1"/>
  <c r="F8" i="25"/>
  <c r="E8" i="25"/>
  <c r="V20" i="27"/>
  <c r="E13" i="24"/>
  <c r="W20" i="27" s="1"/>
  <c r="BT20" i="27" l="1" a="1"/>
  <c r="BT20" i="27" s="1"/>
  <c r="BU20" i="27" s="1"/>
  <c r="K21" i="27"/>
  <c r="E27" i="25"/>
  <c r="K22" i="27"/>
  <c r="F27" i="25"/>
  <c r="AD22" i="27" l="1"/>
  <c r="E35" i="25"/>
  <c r="E37" i="25" s="1"/>
  <c r="E32" i="25"/>
  <c r="AD21" i="27"/>
  <c r="H34" i="25" l="1"/>
  <c r="H33" i="25"/>
  <c r="H32" i="25"/>
  <c r="BT21" i="27" a="1"/>
  <c r="BT21" i="27" s="1"/>
  <c r="BU21" i="27" s="1"/>
  <c r="F57" i="26"/>
  <c r="E33" i="25"/>
  <c r="G57" i="26"/>
  <c r="E36" i="25"/>
  <c r="H35" i="25" l="1"/>
  <c r="AF22" i="27"/>
  <c r="AG22" i="27"/>
  <c r="I57" i="26"/>
  <c r="AE22" i="27" l="1"/>
  <c r="AI22" i="27"/>
  <c r="BT22" i="27" l="1" a="1"/>
  <c r="BT22" i="27" s="1"/>
  <c r="BU22" i="27" s="1"/>
  <c r="BU40" i="27" s="1"/>
  <c r="BU44" i="27" s="1"/>
  <c r="C36" i="3" s="1"/>
  <c r="BT40" i="27" l="1"/>
  <c r="BT44" i="27" s="1"/>
</calcChain>
</file>

<file path=xl/sharedStrings.xml><?xml version="1.0" encoding="utf-8"?>
<sst xmlns="http://schemas.openxmlformats.org/spreadsheetml/2006/main" count="2024" uniqueCount="937">
  <si>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</si>
  <si>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</si>
  <si>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</si>
  <si>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</si>
  <si>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</si>
  <si>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</si>
  <si>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</si>
  <si>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</si>
  <si>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</si>
  <si>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</si>
  <si>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</si>
  <si>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</si>
  <si>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</si>
  <si>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</si>
  <si>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</si>
  <si>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</si>
  <si>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</si>
  <si>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</si>
  <si>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</si>
  <si>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</si>
  <si>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</si>
  <si>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</si>
  <si>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</si>
  <si>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</si>
  <si>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</si>
  <si>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</si>
  <si>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</si>
  <si>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</si>
  <si>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</si>
  <si>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</si>
  <si>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</si>
  <si>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</si>
  <si>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</si>
  <si>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</si>
  <si>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</si>
  <si>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</si>
  <si>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</si>
  <si>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</si>
  <si>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</si>
  <si>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</si>
  <si>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</si>
  <si>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</si>
  <si>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</si>
  <si>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</si>
  <si>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</si>
  <si>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</si>
  <si>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</si>
  <si>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</si>
  <si>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</si>
  <si>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</si>
  <si>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</si>
  <si>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</si>
  <si>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</si>
  <si>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</si>
  <si>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</si>
  <si>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</si>
  <si>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</si>
  <si>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</si>
  <si>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</si>
  <si>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</si>
  <si>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</si>
  <si>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</si>
  <si>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</si>
  <si>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</si>
  <si>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</si>
  <si>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</si>
  <si>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</si>
  <si>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</si>
  <si>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</si>
  <si>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</si>
  <si>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</si>
  <si>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</si>
  <si>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</si>
  <si>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</si>
  <si>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</si>
  <si>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</si>
  <si>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</si>
  <si>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</si>
  <si>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</si>
  <si>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</si>
  <si>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</si>
  <si>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</si>
  <si>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</si>
  <si>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</si>
  <si>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</si>
  <si>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</si>
  <si>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</si>
  <si>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</si>
  <si>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</si>
  <si>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</si>
  <si>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</si>
  <si>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</si>
  <si>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</si>
  <si>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</si>
  <si>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</si>
  <si>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</si>
  <si>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</si>
  <si>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</si>
  <si>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</si>
  <si>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</si>
  <si>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</si>
  <si>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</si>
  <si>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</si>
  <si>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</si>
  <si>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</si>
  <si>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</si>
  <si>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</si>
  <si>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</si>
  <si>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</si>
  <si>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</si>
  <si>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</si>
  <si>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</si>
  <si>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</si>
  <si>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</si>
  <si>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</si>
  <si>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</si>
  <si>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</si>
  <si>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</si>
  <si>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</si>
  <si>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</si>
  <si>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</si>
  <si>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</si>
  <si>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</si>
  <si>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</si>
  <si>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</si>
  <si>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</si>
  <si>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</si>
  <si>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</si>
  <si>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</si>
  <si>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</si>
  <si>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</si>
  <si>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</si>
  <si>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</si>
  <si>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</si>
  <si>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</si>
  <si>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</si>
  <si>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</si>
  <si>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</si>
  <si>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</si>
  <si>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</si>
  <si>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</si>
  <si>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</si>
  <si>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</si>
  <si>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</si>
  <si>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</si>
  <si>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</si>
  <si>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</si>
  <si>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</si>
  <si>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</si>
  <si>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</si>
  <si>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</si>
  <si>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</si>
  <si>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</si>
  <si>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</si>
  <si>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</si>
  <si>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</si>
  <si>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</si>
  <si>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</si>
  <si>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</si>
  <si>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</si>
  <si>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</si>
  <si>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</si>
  <si>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</si>
  <si>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</si>
  <si>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</si>
  <si>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</si>
  <si>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</si>
  <si>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</si>
  <si>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</si>
  <si>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</si>
  <si>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</si>
  <si>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</si>
  <si>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</si>
  <si>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</si>
  <si>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</si>
  <si>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</si>
  <si>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</si>
  <si>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</si>
  <si>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</si>
  <si>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</si>
  <si>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</si>
  <si>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</si>
  <si>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</si>
  <si>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</si>
  <si>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</si>
  <si>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</si>
  <si>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</si>
  <si>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</si>
  <si>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</si>
  <si>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</si>
  <si>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</si>
  <si>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</si>
  <si>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</si>
  <si>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</si>
  <si>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</si>
  <si>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</si>
  <si>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</si>
  <si>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</si>
  <si>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</si>
  <si>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</si>
  <si>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</si>
  <si>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</si>
  <si>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</si>
  <si>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</si>
  <si>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</si>
  <si>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</si>
  <si>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</si>
  <si>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</si>
  <si>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</si>
  <si>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</si>
  <si>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</si>
  <si>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</si>
  <si>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</si>
  <si>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</si>
  <si>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</si>
  <si>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</si>
  <si>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</si>
  <si>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</si>
  <si>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</si>
  <si>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</si>
  <si>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</si>
  <si>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</si>
  <si>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</si>
  <si>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</si>
  <si>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</si>
  <si>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</si>
  <si>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</si>
  <si>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</si>
  <si>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</si>
  <si>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</si>
  <si>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</si>
  <si>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</si>
  <si>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</si>
  <si>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</si>
  <si>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</si>
  <si>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</si>
  <si>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</si>
  <si>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</si>
  <si>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</si>
  <si>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</si>
  <si>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</si>
  <si>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</si>
  <si>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</si>
  <si>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</si>
  <si>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</si>
  <si>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</si>
  <si>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</si>
  <si>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</si>
  <si>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</si>
  <si>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</si>
  <si>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</si>
  <si>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</si>
  <si>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</si>
  <si>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</si>
  <si>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</si>
  <si>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</si>
  <si>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</si>
  <si>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</si>
  <si>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</si>
  <si>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</si>
  <si>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</si>
  <si>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</si>
  <si>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</si>
  <si>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</si>
  <si>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</si>
  <si>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</si>
  <si>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</si>
  <si>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</si>
  <si>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</si>
  <si>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</si>
  <si>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</si>
  <si>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</si>
  <si>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</si>
  <si>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</si>
  <si>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</si>
  <si>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</si>
  <si>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</si>
  <si>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</si>
  <si>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</si>
  <si>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</si>
  <si>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</si>
  <si>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</si>
  <si>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</si>
  <si>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</si>
  <si>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</si>
  <si>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</si>
  <si>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</si>
  <si>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</si>
  <si>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</si>
  <si>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</si>
  <si>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</si>
  <si>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</si>
  <si>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</si>
  <si>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</si>
  <si>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</si>
  <si>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</si>
  <si>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</si>
  <si>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</si>
  <si>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</si>
  <si>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</si>
  <si>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</si>
  <si>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</si>
  <si>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</si>
  <si>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</si>
  <si>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</si>
  <si>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</si>
  <si>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</si>
  <si>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</si>
  <si>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</si>
  <si>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</si>
  <si>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</si>
  <si>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</si>
  <si>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</si>
  <si>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</si>
  <si>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</si>
  <si>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</si>
  <si>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</si>
  <si>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</si>
  <si>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</si>
  <si>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</si>
  <si>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</si>
  <si>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</si>
  <si>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</si>
  <si>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</si>
  <si>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</si>
  <si>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</si>
  <si>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</si>
  <si>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</si>
  <si>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</si>
  <si>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</si>
  <si>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</si>
  <si>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</si>
  <si>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</si>
  <si>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</si>
  <si>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</si>
  <si>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</si>
  <si>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</si>
  <si>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</si>
  <si>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</si>
  <si>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</si>
  <si>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</si>
  <si>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</si>
  <si>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</si>
  <si>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</si>
  <si>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</si>
  <si>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</si>
  <si>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</si>
  <si>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</si>
  <si>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</si>
  <si>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</si>
  <si>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</si>
  <si>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</si>
  <si>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</si>
  <si>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</si>
  <si>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</si>
  <si>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</si>
  <si>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</si>
  <si>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</si>
  <si>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</si>
  <si>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</si>
  <si>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</si>
  <si>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</si>
  <si>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</si>
  <si>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</si>
  <si>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</si>
  <si>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</si>
  <si>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</si>
  <si>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</si>
  <si>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</si>
  <si>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</si>
  <si>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</si>
  <si>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</si>
  <si>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</si>
  <si>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</si>
  <si>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</si>
  <si>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</si>
  <si>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</si>
  <si>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</si>
  <si>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</si>
  <si>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</si>
  <si>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</si>
  <si>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</si>
  <si>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</si>
  <si>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</si>
  <si>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</si>
  <si>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</si>
  <si>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</si>
  <si>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</si>
  <si>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</si>
  <si>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</si>
  <si>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</si>
  <si>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</si>
  <si>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</si>
  <si>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</si>
  <si>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</si>
  <si>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</si>
  <si>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</si>
  <si>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</si>
  <si>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</si>
  <si>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</si>
  <si>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</si>
  <si>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</si>
  <si>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</si>
  <si>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</si>
  <si>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</si>
  <si>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</si>
  <si>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</si>
  <si>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</si>
  <si>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</si>
  <si>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</si>
  <si>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</si>
  <si>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</si>
  <si>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</si>
  <si>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</si>
  <si>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</si>
  <si>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</si>
  <si>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</si>
  <si>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</si>
  <si>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</si>
  <si>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</si>
  <si>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</si>
  <si>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</si>
  <si>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</si>
  <si>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</si>
  <si>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</si>
  <si>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</si>
  <si>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</si>
  <si>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</si>
  <si>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</si>
  <si>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</si>
  <si>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</si>
  <si>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</si>
  <si>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</si>
  <si>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</si>
  <si>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</si>
  <si>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</si>
  <si>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</si>
  <si>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</si>
  <si>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</si>
  <si>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</si>
  <si>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</si>
  <si>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</si>
  <si>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</si>
  <si>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</si>
  <si>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</si>
  <si>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</si>
  <si>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</si>
  <si>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</si>
  <si>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</si>
  <si>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</si>
  <si>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</si>
  <si>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</si>
  <si>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</si>
  <si>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</si>
  <si>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</si>
  <si>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</si>
  <si>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</si>
  <si>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</si>
  <si>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</si>
  <si>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</si>
  <si>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</si>
  <si>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</si>
  <si>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</si>
  <si>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</si>
  <si>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</si>
  <si>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</si>
  <si>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</si>
  <si>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</si>
  <si>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</si>
  <si>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</si>
  <si>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</si>
  <si>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</si>
  <si>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</si>
  <si>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</si>
  <si>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</si>
  <si>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</si>
  <si>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</si>
  <si>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</si>
  <si>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</si>
  <si>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</si>
  <si>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</si>
  <si>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</si>
  <si>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</si>
  <si>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</si>
  <si>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</si>
  <si>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</si>
  <si>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</si>
  <si>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</si>
  <si>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</si>
  <si>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</si>
  <si>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</si>
  <si>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</si>
  <si>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</si>
  <si>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</si>
  <si>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</si>
  <si>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</si>
  <si>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</si>
  <si>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</si>
  <si>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</si>
  <si>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</si>
  <si>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</si>
  <si>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</si>
  <si>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</si>
  <si>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</si>
  <si>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</si>
  <si>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</si>
  <si>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</si>
  <si>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</si>
  <si>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</si>
  <si>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</si>
  <si>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</si>
  <si>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</si>
  <si>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</si>
  <si>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</si>
  <si>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</si>
  <si>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</si>
  <si>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</si>
  <si>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</si>
  <si>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</si>
  <si>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</si>
  <si>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</si>
  <si>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</si>
  <si>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</si>
  <si>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</si>
  <si>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</si>
  <si>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</si>
  <si>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</si>
  <si>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</si>
  <si>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</si>
  <si>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</si>
  <si>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</si>
  <si>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</si>
  <si>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</si>
  <si>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</si>
  <si>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</si>
  <si>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</si>
  <si>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</si>
  <si>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</si>
  <si>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</si>
  <si>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</si>
  <si>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</si>
  <si>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</si>
  <si>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</si>
  <si>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</si>
  <si>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</si>
  <si>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</si>
  <si>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</si>
  <si>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</si>
  <si>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</si>
  <si>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</si>
  <si>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</si>
  <si>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</si>
  <si>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</si>
  <si>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</si>
  <si>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</si>
  <si>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</si>
  <si>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</si>
  <si>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</si>
  <si>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</si>
  <si>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</si>
  <si>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</si>
  <si>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</si>
  <si>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</si>
  <si>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</si>
  <si>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</si>
  <si>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</si>
  <si>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</si>
  <si>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</si>
  <si>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</si>
  <si>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</si>
  <si>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</si>
  <si>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</si>
  <si>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</si>
  <si>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</si>
  <si>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</si>
  <si>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</si>
  <si>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</si>
  <si>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</si>
  <si>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</si>
  <si>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</si>
  <si>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</si>
  <si>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</si>
  <si>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</si>
  <si>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</si>
  <si>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</si>
  <si>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</si>
  <si>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</si>
  <si>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</si>
  <si>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</si>
  <si>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</si>
  <si>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</si>
  <si>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</si>
  <si>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</si>
  <si>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</si>
  <si>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</si>
  <si>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</si>
  <si>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</si>
  <si>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</si>
  <si>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</si>
  <si>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</si>
  <si>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</si>
  <si>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</si>
  <si>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2 - nesplnění indikátoru 1</t>
  </si>
  <si>
    <t>vratka dofinancování - nesplnění indikátoru 1</t>
  </si>
  <si>
    <t>zadat odkaz na indikátor</t>
  </si>
  <si>
    <t>úvazky pracovníků v přímé péči (max.)</t>
  </si>
  <si>
    <t>poskytnutá výše neinvestiční dotace 2</t>
  </si>
  <si>
    <t>poskytnutá výše dofinancování</t>
  </si>
  <si>
    <t>úvazky pracovníků v přímé péči (indikátor 1)</t>
  </si>
  <si>
    <t>typ dotace a vratky</t>
  </si>
  <si>
    <t>hodnota (v Kč)</t>
  </si>
  <si>
    <t>zadat odkaz odkud se přenáší hodnota</t>
  </si>
  <si>
    <t>vratka dotace 2 - nesplnění indikátoru 2</t>
  </si>
  <si>
    <t>vratka dofinancování - nesplnění indikátoru 2</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</si>
  <si>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</si>
  <si>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</si>
  <si>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</si>
  <si>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</si>
  <si>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</si>
  <si>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</si>
  <si>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</si>
  <si>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</si>
  <si>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</si>
  <si>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</si>
  <si>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</si>
  <si>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</si>
  <si>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</si>
  <si>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</si>
  <si>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</si>
  <si>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</si>
  <si>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</si>
  <si>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</si>
  <si>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</si>
  <si>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</si>
  <si>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</si>
  <si>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</si>
  <si>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</si>
  <si>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</si>
  <si>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</si>
  <si>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</si>
  <si>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</si>
  <si>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</si>
  <si>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</si>
  <si>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</si>
  <si>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</si>
  <si>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</si>
  <si>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</si>
  <si>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</si>
  <si>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</si>
  <si>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</si>
  <si>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</si>
  <si>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</si>
  <si>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</si>
  <si>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</si>
  <si>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</si>
  <si>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</si>
  <si>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</si>
  <si>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</si>
  <si>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</si>
  <si>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</si>
  <si>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</si>
  <si>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</si>
  <si>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</si>
  <si>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</si>
  <si>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2021)</t>
  </si>
  <si>
    <t>skutečná hodnota (3. čtvrtletí 2021)</t>
  </si>
  <si>
    <t>skutečná hodnota (4. čtvrtletí 2021)</t>
  </si>
  <si>
    <t>skutečná hodnota (rok 2021)</t>
  </si>
  <si>
    <t>skutečná hodnota (rok 2021, za celou sociální službu - identifikátor)</t>
  </si>
  <si>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</si>
  <si>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</si>
  <si>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</si>
  <si>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</si>
  <si>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</si>
  <si>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</si>
  <si>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</si>
  <si>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</si>
  <si>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</si>
  <si>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</si>
  <si>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</si>
  <si>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</si>
  <si>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</si>
  <si>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</si>
  <si>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</si>
  <si>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</si>
  <si>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</si>
  <si>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</si>
  <si>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</si>
  <si>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</si>
  <si>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</si>
  <si>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</si>
  <si>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</si>
  <si>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</si>
  <si>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</si>
  <si>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</si>
  <si>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</si>
  <si>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</si>
  <si>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</si>
  <si>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</si>
  <si>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</si>
  <si>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</si>
  <si>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</si>
  <si>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</si>
  <si>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</si>
  <si>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</si>
  <si>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</si>
  <si>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</si>
  <si>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</si>
  <si>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</si>
  <si>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</si>
  <si>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</si>
  <si>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</si>
  <si>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</si>
  <si>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</si>
  <si>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</si>
  <si>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</si>
  <si>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</si>
  <si>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</si>
  <si>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</si>
  <si>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</si>
  <si>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</si>
  <si>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</si>
  <si>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</si>
  <si>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</si>
  <si>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</si>
  <si>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</si>
  <si>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</si>
  <si>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</si>
  <si>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</si>
  <si>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</si>
  <si>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</si>
  <si>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</si>
  <si>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</si>
  <si>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</si>
  <si>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</si>
  <si>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</si>
  <si>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</si>
  <si>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</si>
  <si>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</si>
  <si>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</si>
  <si>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</si>
  <si>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</si>
  <si>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</si>
  <si>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</si>
  <si>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</si>
  <si>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</si>
  <si>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</si>
  <si>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</si>
  <si>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</si>
  <si>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</si>
  <si>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</si>
  <si>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</si>
  <si>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</si>
  <si>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</si>
  <si>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</si>
  <si>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</si>
  <si>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</si>
  <si>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</si>
  <si>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</si>
  <si>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</si>
  <si>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</si>
  <si>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</si>
  <si>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</si>
  <si>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</si>
  <si>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</si>
  <si>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</si>
  <si>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</si>
  <si>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</si>
  <si>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</si>
  <si>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</si>
  <si>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</si>
  <si>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</si>
  <si>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</si>
  <si>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</si>
  <si>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</si>
  <si>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</si>
  <si>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</si>
  <si>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</si>
  <si>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</si>
  <si>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</si>
  <si>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</si>
  <si>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</si>
  <si>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</si>
  <si>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</si>
  <si>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</si>
  <si>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</si>
  <si>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</si>
  <si>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</si>
  <si>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</si>
  <si>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</si>
  <si>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</si>
  <si>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</si>
  <si>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</si>
  <si>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</si>
  <si>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</si>
  <si>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</si>
  <si>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</si>
  <si>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</si>
  <si>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</si>
  <si>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</si>
  <si>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</si>
  <si>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</si>
  <si>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</si>
  <si>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</si>
  <si>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</si>
  <si>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</si>
  <si>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</si>
  <si>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</si>
  <si>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</si>
  <si>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</si>
  <si>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</si>
  <si>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</si>
  <si>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</si>
  <si>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</si>
  <si>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</si>
  <si>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</si>
  <si>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</si>
  <si>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</si>
  <si>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</si>
  <si>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</si>
  <si>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</si>
  <si>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</si>
  <si>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</si>
  <si>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</si>
  <si>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</si>
  <si>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</si>
  <si>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</si>
  <si>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</si>
  <si>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</si>
  <si>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</si>
  <si>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</si>
  <si>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</si>
  <si>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</si>
  <si>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</si>
  <si>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</si>
  <si>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</si>
  <si>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</si>
  <si>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</si>
  <si>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</si>
  <si>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</si>
  <si>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</si>
  <si>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</si>
  <si>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</si>
  <si>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</si>
  <si>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</si>
  <si>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</si>
  <si>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</si>
  <si>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</si>
  <si>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</si>
  <si>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</si>
  <si>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pozor, došlo k přehození buňek (hodiny, dny - rok 20,21)</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</si>
  <si>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</si>
  <si>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</si>
  <si>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</si>
  <si>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</si>
  <si>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</si>
  <si>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</si>
  <si>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</si>
  <si>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</si>
  <si>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</si>
  <si>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</si>
  <si>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</si>
  <si>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</si>
  <si>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</si>
  <si>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</si>
  <si>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</si>
  <si>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</si>
  <si>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</si>
  <si>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</si>
  <si>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</si>
  <si>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r>
      <t xml:space="preserve">Závěrečná zpráva o poskytování sociální služby za rok 2020 v rámci projektu Podpora vybraných služeb sociální prevence II - ambulantní a terénní služby sociální prevence
</t>
    </r>
    <r>
      <rPr>
        <sz val="10"/>
        <color indexed="8"/>
        <rFont val="Arial"/>
        <family val="2"/>
        <charset val="238"/>
      </rPr>
      <t>(vyplňují sociální služby intervenční centra (ambulantní, terénní forma), sociální rehabilitace (ambulantní, terénní forma), sociálně terapeutické dílny)</t>
    </r>
  </si>
  <si>
    <r>
      <t xml:space="preserve">Ambulantní a terénní služba sociální prevence
</t>
    </r>
    <r>
      <rPr>
        <sz val="10"/>
        <color theme="1"/>
        <rFont val="Arial"/>
        <family val="2"/>
        <charset val="238"/>
      </rPr>
      <t>(vyplňují sociální služby intervenční centra (ambulantní, terénní forma), sociální rehabilitace (ambulantní, terénní forma), sociálně terapeutické dílny)</t>
    </r>
  </si>
  <si>
    <r>
      <t xml:space="preserve">Část B - Souhrnné plnění indikátorů - kvantitativních - skutečnost v roce 2021
</t>
    </r>
    <r>
      <rPr>
        <sz val="10"/>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 - pokud není dále u jednotlivých tabulek uvedeno jinak)</t>
    </r>
  </si>
  <si>
    <r>
      <t xml:space="preserve">Ambulantní a terénní služba sociální péče
</t>
    </r>
    <r>
      <rPr>
        <sz val="10"/>
        <color theme="1"/>
        <rFont val="Arial"/>
        <family val="2"/>
        <charset val="238"/>
      </rPr>
      <t>(vyplňují sociální služby podpora samostatného bydlení)</t>
    </r>
  </si>
  <si>
    <t>poskytnutá výše neinvestiční dotace 3</t>
  </si>
  <si>
    <t>vratka dotace 3 - nesplnění indikátoru 2</t>
  </si>
  <si>
    <t>vratka dotace 3 - nesplnění indikátoru 1</t>
  </si>
  <si>
    <t>vratka dotace 3 - celkem</t>
  </si>
  <si>
    <t>od vyčerpané výše dofinancování je odečtena vratka prostředků z dofinancování z důvodu nesplnění stanovené hodnoty plnění indikátorů</t>
  </si>
  <si>
    <t>od vyčerpané neinvestiční dotace 3 je odečtena vratka prostředků z dotace 3 z důvodu nesplnění stanovené hodnoty plnění indikátorů</t>
  </si>
  <si>
    <t>Neinvestiční dotace 2 - dotace z rozpočtu Karlovarského kraje dle ustanovení § 105 zákona o sociálních službách</t>
  </si>
  <si>
    <t>čerpání dotace 3</t>
  </si>
  <si>
    <t>čerpání dotace 2</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</si>
  <si>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projektu Podpora vybraných služeb sociální prevence III</t>
    </r>
  </si>
  <si>
    <t>čerpání dofinancování</t>
  </si>
  <si>
    <t>minimální plnění indikátoru 1 (100%)</t>
  </si>
  <si>
    <t>Požadavek na neinvestiční dotaci 3</t>
  </si>
  <si>
    <t>Požadavek na neinvestiční dotaci 2</t>
  </si>
  <si>
    <t>2.1.1 Dlouhodobý nehmotný majetek</t>
  </si>
  <si>
    <t>2.1.2 Dlouhodobý hmotný majetek</t>
  </si>
  <si>
    <t>Neinvestiční dotace 3 - dotace z rozpočtu Karlovarského kraje v rámci projektu Podpora vybraných služeb sociální prevence III</t>
  </si>
  <si>
    <t>struktura uživatelů služby dle cílové skupiny</t>
  </si>
  <si>
    <t>hodnota z části E náklady, buňka E11</t>
  </si>
  <si>
    <t>hodnota z části E náklady, buňka E16</t>
  </si>
  <si>
    <t>hodnota z části E náklady, buňka E21</t>
  </si>
  <si>
    <r>
      <t xml:space="preserve">Vratka neinvestiční dotace 3
</t>
    </r>
    <r>
      <rPr>
        <sz val="9"/>
        <rFont val="Arial"/>
        <family val="2"/>
        <charset val="238"/>
      </rPr>
      <t>(vratka dle ustanovení Čl. VI. odst. 20 / Čl. VI. odst. 21 smlouvy)</t>
    </r>
  </si>
  <si>
    <r>
      <t xml:space="preserve">Vratka neinvestiční dotace 2
</t>
    </r>
    <r>
      <rPr>
        <sz val="9"/>
        <rFont val="Arial"/>
        <family val="2"/>
        <charset val="238"/>
      </rPr>
      <t>(vratka dle ustanovení Čl. VI. odst. 20 / Čl. VI. odst. 21 smlouvy)</t>
    </r>
  </si>
  <si>
    <r>
      <t xml:space="preserve">Vratka dofinancování
</t>
    </r>
    <r>
      <rPr>
        <sz val="9"/>
        <rFont val="Arial"/>
        <family val="2"/>
        <charset val="238"/>
      </rPr>
      <t>(vratka dle ustanovení Čl. VI. odst. 20 / Čl. VI. odst. 21 smlouvy)</t>
    </r>
  </si>
  <si>
    <t>rozpočítání vratky za nadměrné vyrovnání</t>
  </si>
  <si>
    <t>poznámka: v případě kladného výsledku se jedná o nadměrné vyrovnání - bude vyčíslena vratka neinvestiční dotace 3, neinvestiční dotace 2, dofinancování - viz tabulka rozpočítání vratky …</t>
  </si>
  <si>
    <r>
      <t xml:space="preserve">Závěrečná zpráva o poskytování sociální služby za rok 2024 v rámci projektu Podpora vybraných služeb sociální prevence III - ambulantní a terénní služby sociální péče
</t>
    </r>
    <r>
      <rPr>
        <sz val="10"/>
        <color indexed="8"/>
        <rFont val="Arial"/>
        <family val="2"/>
        <charset val="238"/>
      </rPr>
      <t>(vyplňují sociální služby podpora samostatného bydlení)</t>
    </r>
  </si>
  <si>
    <r>
      <t xml:space="preserve">Část B - Souhrnné plnění indikátorů - kvantitativních - skutečnost v roce 2024
</t>
    </r>
    <r>
      <rPr>
        <sz val="10"/>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III - pokud není dále u jednotlivých tabulek uvedeno jinak)</t>
    </r>
  </si>
  <si>
    <t>skutečná hodnota (1. pololetí 2024)</t>
  </si>
  <si>
    <t>skutečná hodnota (3. čtvrtletí 2024)</t>
  </si>
  <si>
    <t>skutečná hodnota (4. čtvrtletí 2024)</t>
  </si>
  <si>
    <t>skutečná hodnota (rok 2024)</t>
  </si>
  <si>
    <t>skutečná hodnota (rok 2024, za celou sociální službu - identifikátor)</t>
  </si>
  <si>
    <r>
      <rPr>
        <b/>
        <sz val="11"/>
        <rFont val="Arial"/>
        <family val="2"/>
        <charset val="238"/>
      </rPr>
      <t xml:space="preserve">Část C - Plnění indikátorů - výpočet vratek za nesplnění indikátorů - skutečnost v roce 2024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3 / dotace 2 / dofinancování</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</si>
  <si>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2024 v rámci projektu Podpora vybraných služeb sociální prevence III</t>
    </r>
  </si>
  <si>
    <t>zaokrouhlený koeficient</t>
  </si>
  <si>
    <t>Část D - Pracovníci služby - skutečnost v roce 2024</t>
  </si>
  <si>
    <t>Pracoval od (dd.mm.2024) (u PP, DPČ, OS)</t>
  </si>
  <si>
    <t>Pracoval do (dd.mm.2024) (u PP, DPČ, OS)</t>
  </si>
  <si>
    <t>Část D - Pracovníci služby - přehled nasmlouvaných úvazků pracovníků v přímé péči v roce 2024</t>
  </si>
  <si>
    <t>Část E - Náklady služby - skutečnost v roce 2024</t>
  </si>
  <si>
    <t>Požadavek na dofinancování dle Průběžné zprávy o poskytování sociální služby za období leden - duben 2024</t>
  </si>
  <si>
    <t>Náklady 2024 skutečnost</t>
  </si>
  <si>
    <t>Část F - Výnosy (zdroje) služby - skutečnost v roce 2024</t>
  </si>
  <si>
    <t>Skutečnost 2024</t>
  </si>
  <si>
    <t>Náklady 2024 celkem (za celou sociální službu - identifikátor)</t>
  </si>
  <si>
    <t>Výnosy 2024 celkem (za celou sociální službu - identifikátor)</t>
  </si>
  <si>
    <t>Náklady 2024 (za část služby poskytovanou v rámci kategorie A sítě sociálních služeb v Karlovarském kraji)</t>
  </si>
  <si>
    <t>Výnosy 2024 (za část služby poskytovanou v rámci kategorie A sítě sociálních služeb v Karlovarském kraji)</t>
  </si>
  <si>
    <t>Výnosy - náklady - (7,09 % * náklady)</t>
  </si>
  <si>
    <r>
      <rPr>
        <b/>
        <sz val="11"/>
        <color indexed="8"/>
        <rFont val="Arial"/>
        <family val="2"/>
        <charset val="238"/>
      </rPr>
      <t>Část G - Výnosy (zdroje) služby - obce - skutečnost v roce 2024</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</si>
  <si>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Úvazek 
(u PP, DPČ, OS)</t>
  </si>
  <si>
    <t>Pracoval od (dd.mm.2024)
(u PP, DPČ, OS)</t>
  </si>
  <si>
    <t>Pracoval do (dd.mm.2024)
(u PP, DPČ, OS)</t>
  </si>
  <si>
    <t>Počet prac. dnů mezi daty (ve dnech)</t>
  </si>
  <si>
    <t>Fond pracovní doby v hodinách</t>
  </si>
  <si>
    <t>Pracovní úvazky PP</t>
  </si>
  <si>
    <t>Pracovní úvazky DPČ</t>
  </si>
  <si>
    <t>Pracovní úvazky DPP</t>
  </si>
  <si>
    <t>Pracovní úvazky OS</t>
  </si>
  <si>
    <t>Počet hodin
(u DPP)</t>
  </si>
  <si>
    <t>Součet</t>
  </si>
  <si>
    <t>hodnota z části D zaměstnanci smlouvy, buňka N67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</si>
</sst>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46">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0" borderId="1" xfId="0" applyFont="1" applyBorder="1" applyAlignment="1" applyProtection="1">
      <alignment wrapText="1"/>
    </xf>
    <xf numFmtId="0" fontId="10" fillId="2" borderId="1" xfId="0" applyFont="1" applyFill="1" applyBorder="1" applyAlignment="1" applyProtection="1">
      <alignment wrapText="1"/>
    </xf>
    <xf numFmtId="0" fontId="10" fillId="0" borderId="1" xfId="0" applyFont="1" applyFill="1" applyBorder="1" applyAlignment="1" applyProtection="1">
      <alignment wrapText="1"/>
    </xf>
    <xf numFmtId="0" fontId="10" fillId="0" borderId="1" xfId="0" applyFont="1" applyBorder="1" applyProtection="1"/>
    <xf numFmtId="0" fontId="10" fillId="0" borderId="1" xfId="0" applyFont="1" applyBorder="1" applyAlignment="1" applyProtection="1">
      <alignment horizontal="right" wrapText="1" indent="1"/>
    </xf>
    <xf numFmtId="0" fontId="10" fillId="0" borderId="1" xfId="0" applyFont="1" applyFill="1" applyBorder="1" applyAlignment="1" applyProtection="1">
      <alignment horizontal="right" wrapText="1" indent="1"/>
    </xf>
    <xf numFmtId="4" fontId="10" fillId="0" borderId="1" xfId="0" applyNumberFormat="1" applyFont="1" applyFill="1" applyBorder="1" applyAlignment="1" applyProtection="1">
      <alignment horizontal="right" indent="1"/>
    </xf>
    <xf numFmtId="0" fontId="11" fillId="2" borderId="1" xfId="0" applyFont="1" applyFill="1" applyBorder="1" applyAlignment="1" applyProtection="1">
      <alignment horizontal="center" vertical="center" wrapText="1"/>
    </xf>
    <xf numFmtId="4" fontId="15" fillId="11" borderId="0" xfId="0" applyNumberFormat="1" applyFont="1" applyFill="1" applyProtection="1"/>
    <xf numFmtId="0" fontId="0" fillId="0" borderId="0" xfId="0" applyFill="1" applyBorder="1" applyAlignment="1" applyProtection="1">
      <alignment horizontal="right" vertical="center" wrapText="1"/>
      <protection locked="0"/>
    </xf>
    <xf numFmtId="0" fontId="31" fillId="0" borderId="0" xfId="0" applyFont="1" applyAlignment="1">
      <alignment horizontal="left" indent="1"/>
    </xf>
    <xf numFmtId="2" fontId="15" fillId="11" borderId="0" xfId="0" applyNumberFormat="1" applyFont="1" applyFill="1" applyProtection="1"/>
    <xf numFmtId="4" fontId="10" fillId="0" borderId="1" xfId="0" applyNumberFormat="1" applyFont="1" applyFill="1" applyBorder="1" applyAlignment="1" applyProtection="1">
      <alignment horizontal="right"/>
      <protection locked="0"/>
    </xf>
    <xf numFmtId="0" fontId="10" fillId="0" borderId="0" xfId="0" applyFont="1"/>
    <xf numFmtId="49" fontId="10" fillId="0" borderId="0" xfId="0" applyNumberFormat="1" applyFont="1"/>
    <xf numFmtId="0" fontId="10" fillId="2" borderId="1" xfId="0" applyFont="1" applyFill="1" applyBorder="1" applyAlignment="1" applyProtection="1">
      <alignment horizontal="center" vertical="center" wrapText="1"/>
    </xf>
    <xf numFmtId="4" fontId="10" fillId="2" borderId="1" xfId="0" applyNumberFormat="1" applyFont="1" applyFill="1" applyBorder="1" applyAlignment="1" applyProtection="1">
      <alignment horizontal="right" vertical="center" wrapText="1"/>
    </xf>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0" fontId="9" fillId="13" borderId="0" xfId="0" applyFont="1" applyFill="1" applyAlignment="1" applyProtection="1"/>
    <xf numFmtId="0" fontId="14" fillId="13" borderId="0" xfId="0" applyFont="1" applyFill="1" applyAlignment="1" applyProtection="1"/>
    <xf numFmtId="4" fontId="10" fillId="2" borderId="1" xfId="0" applyNumberFormat="1" applyFont="1" applyFill="1" applyBorder="1" applyProtection="1">
      <protection locked="0"/>
    </xf>
    <xf numFmtId="4" fontId="10" fillId="2" borderId="1" xfId="0" applyNumberFormat="1" applyFont="1" applyFill="1" applyBorder="1" applyProtection="1"/>
    <xf numFmtId="1" fontId="10" fillId="2" borderId="1" xfId="0" applyNumberFormat="1" applyFont="1" applyFill="1" applyBorder="1" applyProtection="1"/>
    <xf numFmtId="164" fontId="10" fillId="2" borderId="1" xfId="0" applyNumberFormat="1" applyFont="1" applyFill="1" applyBorder="1" applyProtection="1"/>
    <xf numFmtId="4" fontId="11" fillId="2" borderId="1" xfId="0" applyNumberFormat="1" applyFont="1" applyFill="1" applyBorder="1" applyProtection="1"/>
    <xf numFmtId="0" fontId="0" fillId="0" borderId="0" xfId="0" applyNumberFormat="1" applyAlignment="1">
      <alignment horizontal="center"/>
    </xf>
    <xf numFmtId="14" fontId="10" fillId="0" borderId="1" xfId="0" applyNumberFormat="1" applyFont="1" applyBorder="1" applyProtection="1">
      <protection locked="0"/>
    </xf>
    <xf numFmtId="0" fontId="9" fillId="13" borderId="0" xfId="0" applyFont="1" applyFill="1" applyBorder="1" applyAlignment="1" applyProtection="1">
      <alignment vertical="center"/>
    </xf>
    <xf numFmtId="4" fontId="14" fillId="13" borderId="0" xfId="0" applyNumberFormat="1" applyFont="1" applyFill="1" applyBorder="1" applyAlignment="1" applyProtection="1">
      <alignment horizontal="right" indent="1"/>
    </xf>
    <xf numFmtId="4" fontId="9" fillId="13" borderId="0" xfId="0" applyNumberFormat="1" applyFont="1" applyFill="1" applyBorder="1" applyAlignment="1" applyProtection="1"/>
    <xf numFmtId="0" fontId="39" fillId="13" borderId="0" xfId="0" applyFont="1" applyFill="1" applyAlignment="1" applyProtection="1">
      <alignment horizontal="center" vertical="center"/>
    </xf>
    <xf numFmtId="0" fontId="9" fillId="13" borderId="0" xfId="0" applyFont="1" applyFill="1" applyAlignment="1">
      <alignment horizontal="center" vertical="center"/>
    </xf>
    <xf numFmtId="4" fontId="52" fillId="0" borderId="1" xfId="0" applyNumberFormat="1" applyFont="1" applyBorder="1" applyAlignment="1" applyProtection="1">
      <alignment horizontal="center" vertical="center"/>
    </xf>
    <xf numFmtId="4" fontId="52" fillId="0" borderId="1" xfId="0" applyNumberFormat="1" applyFont="1" applyFill="1" applyBorder="1" applyAlignment="1" applyProtection="1">
      <alignment horizontal="center" vertical="center"/>
    </xf>
    <xf numFmtId="4" fontId="10" fillId="0" borderId="1" xfId="0" applyNumberFormat="1" applyFont="1" applyBorder="1" applyAlignment="1" applyProtection="1">
      <alignment horizontal="right" indent="1"/>
      <protection locked="0"/>
    </xf>
    <xf numFmtId="4" fontId="10" fillId="0" borderId="1" xfId="0" applyNumberFormat="1" applyFont="1" applyBorder="1" applyAlignment="1" applyProtection="1">
      <protection locked="0"/>
    </xf>
    <xf numFmtId="0" fontId="10" fillId="0" borderId="0" xfId="0" applyFont="1" applyFill="1" applyProtection="1"/>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6" fillId="13" borderId="0" xfId="0" applyFont="1" applyFill="1" applyAlignment="1" applyProtection="1">
      <alignment wrapText="1"/>
    </xf>
    <xf numFmtId="0" fontId="20" fillId="13"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0" fillId="0" borderId="2" xfId="0" applyFont="1" applyFill="1" applyBorder="1" applyAlignment="1" applyProtection="1">
      <alignment horizontal="left" vertical="center" wrapText="1"/>
      <protection locked="0"/>
    </xf>
    <xf numFmtId="0" fontId="10" fillId="0" borderId="18" xfId="0" applyFont="1"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14" fillId="13" borderId="0" xfId="0" applyFont="1" applyFill="1" applyAlignment="1">
      <alignment wrapText="1"/>
    </xf>
    <xf numFmtId="0" fontId="9"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1" fillId="2" borderId="1" xfId="0" applyFont="1" applyFill="1" applyBorder="1" applyAlignment="1" applyProtection="1">
      <alignment vertical="center" wrapText="1"/>
    </xf>
    <xf numFmtId="0" fontId="11" fillId="2" borderId="1" xfId="0" applyFont="1" applyFill="1" applyBorder="1" applyAlignment="1">
      <alignment vertical="center"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0" fillId="0" borderId="1" xfId="0" applyBorder="1" applyAlignment="1" applyProtection="1">
      <alignment wrapText="1"/>
      <protection locked="0"/>
    </xf>
    <xf numFmtId="0" fontId="9" fillId="13" borderId="0" xfId="0" applyFont="1" applyFill="1" applyAlignment="1" applyProtection="1">
      <alignment wrapText="1"/>
    </xf>
    <xf numFmtId="0" fontId="9" fillId="13" borderId="0" xfId="0" applyFont="1" applyFill="1" applyAlignment="1" applyProtection="1"/>
    <xf numFmtId="0" fontId="0" fillId="13" borderId="0" xfId="0" applyFont="1" applyFill="1" applyAlignment="1" applyProtection="1"/>
    <xf numFmtId="0" fontId="0" fillId="0" borderId="2" xfId="0" applyBorder="1" applyAlignment="1">
      <alignment wrapText="1"/>
    </xf>
    <xf numFmtId="0" fontId="0" fillId="0" borderId="18" xfId="0" applyBorder="1" applyAlignment="1">
      <alignment wrapText="1"/>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13" borderId="1" xfId="0" applyFont="1" applyFill="1" applyBorder="1" applyAlignment="1" applyProtection="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13" borderId="1" xfId="0" applyFont="1" applyFill="1" applyBorder="1" applyAlignment="1" applyProtection="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9" fillId="0" borderId="0" xfId="0" applyFont="1" applyAlignment="1" applyProtection="1"/>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0" fontId="54" fillId="0" borderId="0" xfId="0" applyFont="1" applyAlignment="1">
      <alignment horizontal="justify" vertical="center" wrapText="1"/>
    </xf>
    <xf numFmtId="0" fontId="0" fillId="0" borderId="0" xfId="0"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2" borderId="1" xfId="0" applyFont="1" applyFill="1" applyBorder="1" applyAlignment="1" applyProtection="1">
      <alignment wrapText="1"/>
    </xf>
    <xf numFmtId="0" fontId="11" fillId="0" borderId="1" xfId="0" applyFont="1" applyBorder="1" applyAlignment="1" applyProtection="1">
      <alignment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12" fillId="13" borderId="0" xfId="0" applyFont="1" applyFill="1" applyAlignment="1" applyProtection="1">
      <alignment wrapText="1"/>
    </xf>
    <xf numFmtId="0" fontId="23" fillId="13" borderId="0" xfId="0" applyFont="1" applyFill="1" applyAlignment="1" applyProtection="1">
      <alignment wrapText="1"/>
    </xf>
    <xf numFmtId="0" fontId="14" fillId="13" borderId="0" xfId="0" applyFont="1" applyFill="1" applyAlignment="1" applyProtection="1"/>
    <xf numFmtId="0" fontId="8" fillId="13" borderId="0" xfId="0" applyFont="1" applyFill="1" applyAlignment="1" applyProtection="1"/>
    <xf numFmtId="0" fontId="0" fillId="13" borderId="0" xfId="0" applyFill="1" applyAlignment="1"/>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0" fillId="0" borderId="0" xfId="0" applyAlignment="1"/>
    <xf numFmtId="0" fontId="11" fillId="13" borderId="0" xfId="0" applyFont="1" applyFill="1" applyAlignment="1" applyProtection="1"/>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0" fillId="0" borderId="2" xfId="0" applyFont="1" applyBorder="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11" fillId="2" borderId="2" xfId="0" applyFont="1" applyFill="1" applyBorder="1" applyAlignment="1" applyProtection="1">
      <alignment wrapText="1"/>
    </xf>
    <xf numFmtId="0" fontId="11" fillId="2" borderId="18" xfId="0" applyFont="1" applyFill="1" applyBorder="1" applyAlignment="1" applyProtection="1">
      <alignment wrapText="1"/>
    </xf>
    <xf numFmtId="0" fontId="11" fillId="14" borderId="4" xfId="0" applyFont="1" applyFill="1" applyBorder="1" applyAlignment="1" applyProtection="1">
      <alignment wrapText="1"/>
    </xf>
    <xf numFmtId="0" fontId="11" fillId="14" borderId="2" xfId="0" applyFont="1" applyFill="1" applyBorder="1" applyAlignment="1" applyProtection="1">
      <alignment wrapText="1"/>
    </xf>
    <xf numFmtId="0" fontId="11"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1" fillId="2" borderId="29" xfId="0" applyFont="1" applyFill="1" applyBorder="1" applyAlignment="1" applyProtection="1">
      <alignment horizontal="center" vertical="center" wrapText="1"/>
    </xf>
    <xf numFmtId="0" fontId="10" fillId="2" borderId="30" xfId="0" applyFont="1"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62"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9" fillId="0" borderId="0" xfId="0" applyFont="1" applyAlignment="1">
      <alignment horizontal="left" vertical="top" wrapText="1"/>
    </xf>
    <xf numFmtId="0" fontId="9" fillId="0" borderId="0" xfId="0" applyFont="1" applyAlignment="1">
      <alignment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10" fillId="0" borderId="20" xfId="0" applyFont="1" applyBorder="1" applyAlignment="1" applyProtection="1">
      <alignment wrapText="1"/>
    </xf>
    <xf numFmtId="0" fontId="10" fillId="0" borderId="21" xfId="0" applyFont="1" applyBorder="1" applyAlignment="1" applyProtection="1">
      <alignment wrapText="1"/>
    </xf>
    <xf numFmtId="0" fontId="10" fillId="0" borderId="23" xfId="0" applyFont="1" applyBorder="1" applyAlignment="1" applyProtection="1">
      <alignment wrapText="1"/>
    </xf>
    <xf numFmtId="0" fontId="10" fillId="0" borderId="24" xfId="0" applyFont="1" applyBorder="1" applyAlignment="1" applyProtection="1">
      <alignment wrapText="1"/>
    </xf>
    <xf numFmtId="0" fontId="10" fillId="0" borderId="25" xfId="0" applyFont="1" applyBorder="1" applyAlignment="1" applyProtection="1">
      <alignment wrapText="1"/>
    </xf>
    <xf numFmtId="0" fontId="11" fillId="2" borderId="18" xfId="0" applyFont="1" applyFill="1" applyBorder="1" applyAlignment="1" applyProtection="1">
      <alignment horizontal="center"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10" fillId="2" borderId="1" xfId="0" applyFont="1" applyFill="1" applyBorder="1" applyAlignment="1" applyProtection="1">
      <alignment horizontal="center" vertical="center"/>
    </xf>
    <xf numFmtId="0" fontId="0" fillId="2" borderId="1" xfId="0" applyFill="1" applyBorder="1" applyAlignment="1">
      <alignment horizontal="center" vertical="center"/>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6" fillId="0" borderId="1" xfId="0" applyFont="1" applyFill="1" applyBorder="1" applyAlignment="1" applyProtection="1">
      <alignment wrapText="1"/>
      <protection locked="0"/>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13" borderId="1" xfId="0" applyFont="1" applyFill="1" applyBorder="1" applyAlignment="1" applyProtection="1">
      <alignment wrapText="1"/>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8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9C0006"/>
      <color rgb="FFFFC7CE"/>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Drop" dropLines="134" dropStyle="combo" dx="16" fmlaLink="$F$6" fmlaRange="data!$A$35:$A$169" noThreeD="1" sel="1" val="0"/>
</file>

<file path=xl/ctrlProps/ctrlProp2.xml><?xml version="1.0" encoding="utf-8"?>
<formControlPr xmlns="http://schemas.microsoft.com/office/spreadsheetml/2009/9/main" objectType="Drop" dropLines="134" dropStyle="combo" dx="16" fmlaLink="$F$7" fmlaRange="data!$A$35:$A$169" noThreeD="1" sel="1" val="0"/>
</file>

<file path=xl/ctrlProps/ctrlProp3.xml><?xml version="1.0" encoding="utf-8"?>
<formControlPr xmlns="http://schemas.microsoft.com/office/spreadsheetml/2009/9/main" objectType="Drop" dropLines="134" dropStyle="combo" dx="16" fmlaLink="$F$8" fmlaRange="data!$A$35:$A$169" noThreeD="1" sel="1" val="0"/>
</file>

<file path=xl/ctrlProps/ctrlProp4.xml><?xml version="1.0" encoding="utf-8"?>
<formControlPr xmlns="http://schemas.microsoft.com/office/spreadsheetml/2009/9/main" objectType="Drop" dropLines="134" dropStyle="combo" dx="16" fmlaLink="$F$9" fmlaRange="data!$A$35:$A$169" noThreeD="1" sel="1" val="0"/>
</file>

<file path=xl/ctrlProps/ctrlProp5.xml><?xml version="1.0" encoding="utf-8"?>
<formControlPr xmlns="http://schemas.microsoft.com/office/spreadsheetml/2009/9/main" objectType="Drop" dropLines="134" dropStyle="combo" dx="16" fmlaLink="$F$10" fmlaRange="data!$A$35:$A$169" noThreeD="1" sel="1" val="0"/>
</file>

<file path=xl/ctrlProps/ctrlProp6.xml><?xml version="1.0" encoding="utf-8"?>
<formControlPr xmlns="http://schemas.microsoft.com/office/spreadsheetml/2009/9/main" objectType="Drop" dropLines="134" dropStyle="combo" dx="16" fmlaLink="$F$11" fmlaRange="data!$A$35:$A$169" noThreeD="1" sel="1" val="0"/>
</file>

<file path=xl/ctrlProps/ctrlProp7.xml><?xml version="1.0" encoding="utf-8"?>
<formControlPr xmlns="http://schemas.microsoft.com/office/spreadsheetml/2009/9/main" objectType="Drop" dropLines="134" dropStyle="combo" dx="16" fmlaLink="$F$12" fmlaRange="data!$A$35:$A$169" noThreeD="1" sel="1" val="0"/>
</file>

<file path=xl/ctrlProps/ctrlProp8.xml><?xml version="1.0" encoding="utf-8"?>
<formControlPr xmlns="http://schemas.microsoft.com/office/spreadsheetml/2009/9/main" objectType="Drop" dropLines="134" dropStyle="combo" dx="16" fmlaLink="$F$13" fmlaRange="data!$A$35:$A$169" noThreeD="1" sel="1" val="0"/>
</file>

<file path=xl/ctrlProps/ctrlProp9.xml><?xml version="1.0" encoding="utf-8"?>
<formControlPr xmlns="http://schemas.microsoft.com/office/spreadsheetml/2009/9/main" objectType="Drop" dropLines="134" dropStyle="combo" dx="16" fmlaLink="$F$14" fmlaRange="data!$A$35:$A$169" noThreeD="1" sel="1" val="0"/>
</file>

<file path=xl/ctrlProps/ctrlProp10.xml><?xml version="1.0" encoding="utf-8"?>
<formControlPr xmlns="http://schemas.microsoft.com/office/spreadsheetml/2009/9/main" objectType="Drop" dropLines="134" dropStyle="combo" dx="16" fmlaLink="$F$15" fmlaRange="data!$A$35:$A$169" noThreeD="1" sel="1" val="0"/>
</file>

<file path=xl/ctrlProps/ctrlProp11.xml><?xml version="1.0" encoding="utf-8"?>
<formControlPr xmlns="http://schemas.microsoft.com/office/spreadsheetml/2009/9/main" objectType="Drop" dropLines="134" dropStyle="combo" dx="16" fmlaLink="$F$16" fmlaRange="data!$A$35:$A$169" noThreeD="1" sel="1" val="0"/>
</file>

<file path=xl/ctrlProps/ctrlProp12.xml><?xml version="1.0" encoding="utf-8"?>
<formControlPr xmlns="http://schemas.microsoft.com/office/spreadsheetml/2009/9/main" objectType="Drop" dropLines="134" dropStyle="combo" dx="16" fmlaLink="$F$17" fmlaRange="data!$A$35:$A$169" noThreeD="1" sel="1" val="0"/>
</file>

<file path=xl/ctrlProps/ctrlProp13.xml><?xml version="1.0" encoding="utf-8"?>
<formControlPr xmlns="http://schemas.microsoft.com/office/spreadsheetml/2009/9/main" objectType="Drop" dropLines="134" dropStyle="combo" dx="16" fmlaLink="$F$18" fmlaRange="data!$A$35:$A$169" noThreeD="1" sel="1" val="0"/>
</file>

<file path=xl/ctrlProps/ctrlProp14.xml><?xml version="1.0" encoding="utf-8"?>
<formControlPr xmlns="http://schemas.microsoft.com/office/spreadsheetml/2009/9/main" objectType="Drop" dropLines="134" dropStyle="combo" dx="16" fmlaLink="$F$19" fmlaRange="data!$A$35:$A$169" noThreeD="1" sel="1" val="0"/>
</file>

<file path=xl/ctrlProps/ctrlProp15.xml><?xml version="1.0" encoding="utf-8"?>
<formControlPr xmlns="http://schemas.microsoft.com/office/spreadsheetml/2009/9/main" objectType="Drop" dropLines="134" dropStyle="combo" dx="16" fmlaLink="$F$20" fmlaRange="data!$A$35:$A$169" noThreeD="1" sel="1" val="0"/>
</file>

<file path=xl/ctrlProps/ctrlProp16.xml><?xml version="1.0" encoding="utf-8"?>
<formControlPr xmlns="http://schemas.microsoft.com/office/spreadsheetml/2009/9/main" objectType="Drop" dropLines="134" dropStyle="combo" dx="16" fmlaLink="$F$21" fmlaRange="data!$A$35:$A$169" noThreeD="1" sel="1" val="0"/>
</file>

<file path=xl/ctrlProps/ctrlProp17.xml><?xml version="1.0" encoding="utf-8"?>
<formControlPr xmlns="http://schemas.microsoft.com/office/spreadsheetml/2009/9/main" objectType="Drop" dropLines="134" dropStyle="combo" dx="16" fmlaLink="$F$22" fmlaRange="data!$A$35:$A$169" noThreeD="1" sel="1" val="0"/>
</file>

<file path=xl/ctrlProps/ctrlProp18.xml><?xml version="1.0" encoding="utf-8"?>
<formControlPr xmlns="http://schemas.microsoft.com/office/spreadsheetml/2009/9/main" objectType="Drop" dropLines="134" dropStyle="combo" dx="16" fmlaLink="$F$23" fmlaRange="data!$A$35:$A$169" noThreeD="1" sel="1" val="0"/>
</file>

<file path=xl/ctrlProps/ctrlProp19.xml><?xml version="1.0" encoding="utf-8"?>
<formControlPr xmlns="http://schemas.microsoft.com/office/spreadsheetml/2009/9/main" objectType="Drop" dropLines="134" dropStyle="combo" dx="16" fmlaLink="$F$24" fmlaRange="data!$A$35:$A$169" noThreeD="1" sel="1" val="0"/>
</file>

<file path=xl/ctrlProps/ctrlProp20.xml><?xml version="1.0" encoding="utf-8"?>
<formControlPr xmlns="http://schemas.microsoft.com/office/spreadsheetml/2009/9/main" objectType="Drop" dropLines="134" dropStyle="combo" dx="16" fmlaLink="$F$25" fmlaRange="data!$A$35:$A$169" noThreeD="1" sel="1" val="0"/>
</file>

<file path=xl/ctrlProps/ctrlProp21.xml><?xml version="1.0" encoding="utf-8"?>
<formControlPr xmlns="http://schemas.microsoft.com/office/spreadsheetml/2009/9/main" objectType="Drop" dropLines="134" dropStyle="combo" dx="16" fmlaLink="$F$26" fmlaRange="data!$A$35:$A$169" noThreeD="1" sel="1" val="0"/>
</file>

<file path=xl/ctrlProps/ctrlProp22.xml><?xml version="1.0" encoding="utf-8"?>
<formControlPr xmlns="http://schemas.microsoft.com/office/spreadsheetml/2009/9/main" objectType="Drop" dropLines="134" dropStyle="combo" dx="16" fmlaLink="$F$27" fmlaRange="data!$A$35:$A$169" noThreeD="1" sel="1" val="0"/>
</file>

<file path=xl/ctrlProps/ctrlProp23.xml><?xml version="1.0" encoding="utf-8"?>
<formControlPr xmlns="http://schemas.microsoft.com/office/spreadsheetml/2009/9/main" objectType="Drop" dropLines="134" dropStyle="combo" dx="16" fmlaLink="$F$28" fmlaRange="data!$A$35:$A$169" noThreeD="1" sel="1" val="0"/>
</file>

<file path=xl/ctrlProps/ctrlProp24.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B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 uri="{FF2B5EF4-FFF2-40B4-BE49-F238E27FC236}">
                  <a16:creationId xmlns:a16="http://schemas.microsoft.com/office/drawing/2014/main" id="{00000000-0008-0000-0B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 uri="{FF2B5EF4-FFF2-40B4-BE49-F238E27FC236}">
                  <a16:creationId xmlns:a16="http://schemas.microsoft.com/office/drawing/2014/main" id="{00000000-0008-0000-0B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 uri="{FF2B5EF4-FFF2-40B4-BE49-F238E27FC236}">
                  <a16:creationId xmlns:a16="http://schemas.microsoft.com/office/drawing/2014/main" id="{00000000-0008-0000-0B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 uri="{FF2B5EF4-FFF2-40B4-BE49-F238E27FC236}">
                  <a16:creationId xmlns:a16="http://schemas.microsoft.com/office/drawing/2014/main" id="{00000000-0008-0000-0B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 uri="{FF2B5EF4-FFF2-40B4-BE49-F238E27FC236}">
                  <a16:creationId xmlns:a16="http://schemas.microsoft.com/office/drawing/2014/main" id="{00000000-0008-0000-0B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 uri="{FF2B5EF4-FFF2-40B4-BE49-F238E27FC236}">
                  <a16:creationId xmlns:a16="http://schemas.microsoft.com/office/drawing/2014/main" id="{00000000-0008-0000-0B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 uri="{FF2B5EF4-FFF2-40B4-BE49-F238E27FC236}">
                  <a16:creationId xmlns:a16="http://schemas.microsoft.com/office/drawing/2014/main" id="{00000000-0008-0000-0B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 uri="{FF2B5EF4-FFF2-40B4-BE49-F238E27FC236}">
                  <a16:creationId xmlns:a16="http://schemas.microsoft.com/office/drawing/2014/main" id="{00000000-0008-0000-0B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 uri="{FF2B5EF4-FFF2-40B4-BE49-F238E27FC236}">
                  <a16:creationId xmlns:a16="http://schemas.microsoft.com/office/drawing/2014/main" id="{00000000-0008-0000-0B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 uri="{FF2B5EF4-FFF2-40B4-BE49-F238E27FC236}">
                  <a16:creationId xmlns:a16="http://schemas.microsoft.com/office/drawing/2014/main" id="{00000000-0008-0000-0B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 uri="{FF2B5EF4-FFF2-40B4-BE49-F238E27FC236}">
                  <a16:creationId xmlns:a16="http://schemas.microsoft.com/office/drawing/2014/main" id="{00000000-0008-0000-0B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 uri="{FF2B5EF4-FFF2-40B4-BE49-F238E27FC236}">
                  <a16:creationId xmlns:a16="http://schemas.microsoft.com/office/drawing/2014/main" id="{00000000-0008-0000-0B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 uri="{FF2B5EF4-FFF2-40B4-BE49-F238E27FC236}">
                  <a16:creationId xmlns:a16="http://schemas.microsoft.com/office/drawing/2014/main" id="{00000000-0008-0000-0B00-00000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 uri="{FF2B5EF4-FFF2-40B4-BE49-F238E27FC236}">
                  <a16:creationId xmlns:a16="http://schemas.microsoft.com/office/drawing/2014/main" id="{00000000-0008-0000-0B00-00001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 uri="{FF2B5EF4-FFF2-40B4-BE49-F238E27FC236}">
                  <a16:creationId xmlns:a16="http://schemas.microsoft.com/office/drawing/2014/main" id="{00000000-0008-0000-0B00-00001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 uri="{FF2B5EF4-FFF2-40B4-BE49-F238E27FC236}">
                  <a16:creationId xmlns:a16="http://schemas.microsoft.com/office/drawing/2014/main" id="{00000000-0008-0000-0B00-00001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 uri="{FF2B5EF4-FFF2-40B4-BE49-F238E27FC236}">
                  <a16:creationId xmlns:a16="http://schemas.microsoft.com/office/drawing/2014/main" id="{00000000-0008-0000-0B00-00001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 uri="{FF2B5EF4-FFF2-40B4-BE49-F238E27FC236}">
                  <a16:creationId xmlns:a16="http://schemas.microsoft.com/office/drawing/2014/main" id="{00000000-0008-0000-0B00-00001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 uri="{FF2B5EF4-FFF2-40B4-BE49-F238E27FC236}">
                  <a16:creationId xmlns:a16="http://schemas.microsoft.com/office/drawing/2014/main" id="{00000000-0008-0000-0B00-00001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 uri="{FF2B5EF4-FFF2-40B4-BE49-F238E27FC236}">
                  <a16:creationId xmlns:a16="http://schemas.microsoft.com/office/drawing/2014/main" id="{00000000-0008-0000-0B00-00001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 uri="{FF2B5EF4-FFF2-40B4-BE49-F238E27FC236}">
                  <a16:creationId xmlns:a16="http://schemas.microsoft.com/office/drawing/2014/main" id="{00000000-0008-0000-0B00-00001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 uri="{FF2B5EF4-FFF2-40B4-BE49-F238E27FC236}">
                  <a16:creationId xmlns:a16="http://schemas.microsoft.com/office/drawing/2014/main" id="{00000000-0008-0000-0B00-00001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1">
    <tabColor rgb="FF92D050"/>
    <pageSetUpPr fitToPage="1"/>
  </sheetPr>
  <dimension ref="A1:Q42"/>
  <sheetViews>
    <sheetView zoomScale="98" zoomScaleNormal="98" workbookViewId="0">
      <selection activeCell="P12" sqref="P12"/>
    </sheetView>
  </sheetViews>
  <sheetFormatPr defaultRowHeight="14.25" x14ac:dyDescent="0.2"/>
  <cols>
    <col min="1" max="8" width="9.140625" style="3"/>
    <col min="9" max="9" width="13.85546875" style="3" customWidth="1"/>
    <col min="10" max="10" width="0.42578125" style="3" customWidth="1"/>
    <col min="11" max="11" width="7.85546875" style="3" customWidth="1"/>
    <col min="12" max="12" width="9.140625" style="3" customWidth="1"/>
    <col min="13" max="13" width="9.85546875" style="3" bestFit="1" customWidth="1"/>
    <col min="14" max="15" width="9.140625" style="3"/>
    <col min="16" max="16" width="9.140625" style="3" customWidth="1"/>
    <col min="17" max="17" width="8.42578125" style="3" customWidth="1"/>
    <col min="18" max="16384" width="9.140625" style="3"/>
  </cols>
  <sheetData>
    <row r="1" spans="1:17" x14ac:dyDescent="0.2">
      <c r="A1" s="371"/>
      <c r="B1" s="371"/>
      <c r="C1" s="371"/>
      <c r="D1" s="371"/>
      <c r="E1" s="371"/>
      <c r="F1" s="371"/>
      <c r="G1" s="371"/>
      <c r="H1" s="371"/>
      <c r="I1" s="371"/>
      <c r="J1" s="371"/>
      <c r="K1" s="371"/>
    </row>
    <row r="2" spans="1:17" ht="76.5" hidden="1" customHeight="1" x14ac:dyDescent="0.25">
      <c r="A2" s="576" t="s">
        <v>661</v>
      </c>
      <c r="B2" s="576"/>
      <c r="C2" s="576"/>
      <c r="D2" s="576"/>
      <c r="E2" s="576"/>
      <c r="F2" s="576"/>
      <c r="G2" s="576"/>
      <c r="H2" s="576"/>
      <c r="I2" s="576"/>
      <c r="J2" s="372"/>
      <c r="K2" s="371"/>
    </row>
    <row r="3" spans="1:17" ht="61.5" customHeight="1" x14ac:dyDescent="0.25">
      <c r="A3" s="576" t="s">
        <v>900</v>
      </c>
      <c r="B3" s="576"/>
      <c r="C3" s="576"/>
      <c r="D3" s="576"/>
      <c r="E3" s="576"/>
      <c r="F3" s="576"/>
      <c r="G3" s="576"/>
      <c r="H3" s="576"/>
      <c r="I3" s="576"/>
      <c r="J3" s="372"/>
      <c r="K3" s="371"/>
    </row>
    <row r="4" spans="1:17" ht="114" hidden="1" customHeight="1" x14ac:dyDescent="0.25">
      <c r="A4" s="576" t="s">
        <v>662</v>
      </c>
      <c r="B4" s="576"/>
      <c r="C4" s="576"/>
      <c r="D4" s="576"/>
      <c r="E4" s="576"/>
      <c r="F4" s="576"/>
      <c r="G4" s="576"/>
      <c r="H4" s="576"/>
      <c r="I4" s="576"/>
      <c r="J4" s="372"/>
      <c r="K4" s="371"/>
    </row>
    <row r="5" spans="1:17" ht="76.5" hidden="1" customHeight="1" x14ac:dyDescent="0.25">
      <c r="A5" s="576" t="s">
        <v>870</v>
      </c>
      <c r="B5" s="576"/>
      <c r="C5" s="576"/>
      <c r="D5" s="576"/>
      <c r="E5" s="576"/>
      <c r="F5" s="576"/>
      <c r="G5" s="576"/>
      <c r="H5" s="576"/>
      <c r="I5" s="576"/>
      <c r="J5" s="372"/>
      <c r="K5" s="371"/>
    </row>
    <row r="6" spans="1:17" ht="76.5" hidden="1" customHeight="1" x14ac:dyDescent="0.25">
      <c r="A6" s="576" t="s">
        <v>659</v>
      </c>
      <c r="B6" s="576"/>
      <c r="C6" s="576"/>
      <c r="D6" s="576"/>
      <c r="E6" s="576"/>
      <c r="F6" s="576"/>
      <c r="G6" s="576"/>
      <c r="H6" s="576"/>
      <c r="I6" s="576"/>
      <c r="J6" s="372"/>
      <c r="K6" s="371"/>
    </row>
    <row r="7" spans="1:17" ht="62.25" hidden="1" customHeight="1" x14ac:dyDescent="0.25">
      <c r="A7" s="576" t="s">
        <v>660</v>
      </c>
      <c r="B7" s="576"/>
      <c r="C7" s="576"/>
      <c r="D7" s="576"/>
      <c r="E7" s="576"/>
      <c r="F7" s="576"/>
      <c r="G7" s="576"/>
      <c r="H7" s="576"/>
      <c r="I7" s="576"/>
      <c r="J7" s="372"/>
      <c r="K7" s="371"/>
    </row>
    <row r="8" spans="1:17" ht="64.5" hidden="1" customHeight="1" x14ac:dyDescent="0.25">
      <c r="A8" s="576" t="s">
        <v>548</v>
      </c>
      <c r="B8" s="576"/>
      <c r="C8" s="576"/>
      <c r="D8" s="576"/>
      <c r="E8" s="576"/>
      <c r="F8" s="576"/>
      <c r="G8" s="576"/>
      <c r="H8" s="576"/>
      <c r="I8" s="576"/>
      <c r="J8" s="372"/>
      <c r="K8" s="371"/>
    </row>
    <row r="9" spans="1:17" x14ac:dyDescent="0.2">
      <c r="A9" s="371"/>
      <c r="B9" s="371"/>
      <c r="C9" s="371"/>
      <c r="D9" s="371"/>
      <c r="E9" s="371"/>
      <c r="F9" s="371"/>
      <c r="G9" s="371"/>
      <c r="H9" s="371"/>
      <c r="I9" s="371"/>
      <c r="J9" s="371"/>
      <c r="K9" s="371"/>
    </row>
    <row r="10" spans="1:17" ht="30.75" customHeight="1" x14ac:dyDescent="0.2">
      <c r="A10" s="577" t="s">
        <v>182</v>
      </c>
      <c r="B10" s="578"/>
      <c r="C10" s="578"/>
      <c r="D10" s="579"/>
      <c r="E10" s="580"/>
      <c r="F10" s="580"/>
      <c r="G10" s="580"/>
      <c r="H10" s="580"/>
      <c r="I10" s="580"/>
      <c r="J10" s="371"/>
      <c r="K10" s="371"/>
    </row>
    <row r="11" spans="1:17" ht="24.95" customHeight="1" x14ac:dyDescent="0.2">
      <c r="A11" s="570" t="s">
        <v>176</v>
      </c>
      <c r="B11" s="583"/>
      <c r="C11" s="583"/>
      <c r="D11" s="584"/>
      <c r="E11" s="573"/>
      <c r="F11" s="581"/>
      <c r="G11" s="581"/>
      <c r="H11" s="581"/>
      <c r="I11" s="582"/>
      <c r="J11" s="373"/>
      <c r="K11" s="373" t="str">
        <f>IFERROR(IF((SEARCH(" ",E11))," IČO nesmí obsahovat mezery")," ")</f>
        <v xml:space="preserve"> </v>
      </c>
    </row>
    <row r="12" spans="1:17" ht="24.95" customHeight="1" x14ac:dyDescent="0.2">
      <c r="A12" s="570" t="s">
        <v>177</v>
      </c>
      <c r="B12" s="571"/>
      <c r="C12" s="571"/>
      <c r="D12" s="572"/>
      <c r="E12" s="591"/>
      <c r="F12" s="592"/>
      <c r="G12" s="592"/>
      <c r="H12" s="592"/>
      <c r="I12" s="593"/>
      <c r="J12" s="371"/>
      <c r="K12" s="371"/>
    </row>
    <row r="13" spans="1:17" ht="31.5" customHeight="1" x14ac:dyDescent="0.25">
      <c r="A13" s="577" t="s">
        <v>178</v>
      </c>
      <c r="B13" s="594"/>
      <c r="C13" s="594"/>
      <c r="D13" s="595"/>
      <c r="E13" s="587" t="s">
        <v>656</v>
      </c>
      <c r="F13" s="607"/>
      <c r="G13" s="607"/>
      <c r="H13" s="607"/>
      <c r="I13" s="608"/>
      <c r="J13" s="374">
        <f>MATCH(E13,data!$A$1:$A$34,0)</f>
        <v>1</v>
      </c>
      <c r="K13" s="374" t="str">
        <f>IF(J13=1,"               vyberte, prosím, vhodnou alternativu"," ")</f>
        <v xml:space="preserve">               vyberte, prosím, vhodnou alternativu</v>
      </c>
      <c r="L13" s="118"/>
      <c r="P13" s="523"/>
    </row>
    <row r="14" spans="1:17" ht="24.95" customHeight="1" x14ac:dyDescent="0.2">
      <c r="A14" s="570" t="s">
        <v>179</v>
      </c>
      <c r="B14" s="571"/>
      <c r="C14" s="571"/>
      <c r="D14" s="572"/>
      <c r="E14" s="573"/>
      <c r="F14" s="574"/>
      <c r="G14" s="574"/>
      <c r="H14" s="574"/>
      <c r="I14" s="575"/>
      <c r="J14" s="373"/>
      <c r="K14" s="373" t="str">
        <f>IFERROR(IF((SEARCH(" ",E14))," Identifikátor služby  nesmí obsahovat mezery")," ")</f>
        <v xml:space="preserve"> </v>
      </c>
    </row>
    <row r="15" spans="1:17" ht="15" x14ac:dyDescent="0.2">
      <c r="A15" s="375"/>
      <c r="B15" s="376"/>
      <c r="C15" s="376"/>
      <c r="D15" s="376"/>
      <c r="E15" s="377"/>
      <c r="F15" s="378"/>
      <c r="G15" s="378"/>
      <c r="H15" s="378"/>
      <c r="I15" s="378"/>
      <c r="J15" s="374"/>
      <c r="K15" s="374"/>
      <c r="L15" s="155"/>
    </row>
    <row r="16" spans="1:17" ht="30" customHeight="1" x14ac:dyDescent="0.2">
      <c r="A16" s="577" t="s">
        <v>358</v>
      </c>
      <c r="B16" s="571"/>
      <c r="C16" s="571"/>
      <c r="D16" s="572"/>
      <c r="E16" s="587" t="s">
        <v>656</v>
      </c>
      <c r="F16" s="605"/>
      <c r="G16" s="605"/>
      <c r="H16" s="605"/>
      <c r="I16" s="606"/>
      <c r="J16" s="374">
        <f>MATCH(E16,data!$J$25:$J$27,0)</f>
        <v>1</v>
      </c>
      <c r="K16" s="374" t="str">
        <f>IF(J16=1,"               vyberte, prosím, vhodnou alternativu"," ")</f>
        <v xml:space="preserve">               vyberte, prosím, vhodnou alternativu</v>
      </c>
      <c r="L16" s="155"/>
      <c r="Q16" s="224"/>
    </row>
    <row r="17" spans="1:11" ht="15" x14ac:dyDescent="0.2">
      <c r="A17" s="375"/>
      <c r="B17" s="376"/>
      <c r="C17" s="376"/>
      <c r="D17" s="376"/>
      <c r="E17" s="377"/>
      <c r="F17" s="378"/>
      <c r="G17" s="378"/>
      <c r="H17" s="378"/>
      <c r="I17" s="378"/>
      <c r="J17" s="371"/>
      <c r="K17" s="371"/>
    </row>
    <row r="18" spans="1:11" ht="24.95" customHeight="1" x14ac:dyDescent="0.2">
      <c r="A18" s="596" t="s">
        <v>180</v>
      </c>
      <c r="B18" s="597"/>
      <c r="C18" s="597"/>
      <c r="D18" s="598"/>
      <c r="E18" s="559" t="s">
        <v>2</v>
      </c>
      <c r="F18" s="590"/>
      <c r="G18" s="562"/>
      <c r="H18" s="563"/>
      <c r="I18" s="563"/>
      <c r="J18" s="371"/>
      <c r="K18" s="371"/>
    </row>
    <row r="19" spans="1:11" ht="24.95" customHeight="1" x14ac:dyDescent="0.2">
      <c r="A19" s="599"/>
      <c r="B19" s="600"/>
      <c r="C19" s="600"/>
      <c r="D19" s="601"/>
      <c r="E19" s="559" t="s">
        <v>3</v>
      </c>
      <c r="F19" s="590"/>
      <c r="G19" s="562"/>
      <c r="H19" s="563"/>
      <c r="I19" s="563"/>
      <c r="J19" s="371"/>
      <c r="K19" s="371"/>
    </row>
    <row r="20" spans="1:11" ht="24.95" customHeight="1" x14ac:dyDescent="0.2">
      <c r="A20" s="599"/>
      <c r="B20" s="600"/>
      <c r="C20" s="600"/>
      <c r="D20" s="601"/>
      <c r="E20" s="559" t="s">
        <v>4</v>
      </c>
      <c r="F20" s="590"/>
      <c r="G20" s="587"/>
      <c r="H20" s="588"/>
      <c r="I20" s="589"/>
      <c r="J20" s="371"/>
      <c r="K20" s="371"/>
    </row>
    <row r="21" spans="1:11" ht="24.95" customHeight="1" x14ac:dyDescent="0.2">
      <c r="A21" s="602"/>
      <c r="B21" s="603"/>
      <c r="C21" s="603"/>
      <c r="D21" s="604"/>
      <c r="E21" s="559" t="s">
        <v>5</v>
      </c>
      <c r="F21" s="590"/>
      <c r="G21" s="562"/>
      <c r="H21" s="563"/>
      <c r="I21" s="563"/>
      <c r="J21" s="371"/>
      <c r="K21" s="371"/>
    </row>
    <row r="22" spans="1:11" ht="15" x14ac:dyDescent="0.2">
      <c r="A22" s="375"/>
      <c r="B22" s="376"/>
      <c r="C22" s="376"/>
      <c r="D22" s="376"/>
      <c r="E22" s="377"/>
      <c r="F22" s="378"/>
      <c r="G22" s="378"/>
      <c r="H22" s="378"/>
      <c r="I22" s="378"/>
      <c r="J22" s="371"/>
      <c r="K22" s="371"/>
    </row>
    <row r="23" spans="1:11" x14ac:dyDescent="0.2">
      <c r="A23" s="557" t="s">
        <v>181</v>
      </c>
      <c r="B23" s="558"/>
      <c r="C23" s="558"/>
      <c r="D23" s="558"/>
      <c r="E23" s="558"/>
      <c r="F23" s="558"/>
      <c r="G23" s="558"/>
      <c r="H23" s="558"/>
      <c r="I23" s="558"/>
      <c r="J23" s="371"/>
      <c r="K23" s="371"/>
    </row>
    <row r="24" spans="1:11" x14ac:dyDescent="0.2">
      <c r="A24" s="585" t="s">
        <v>224</v>
      </c>
      <c r="B24" s="586"/>
      <c r="C24" s="586"/>
      <c r="D24" s="586"/>
      <c r="E24" s="586"/>
      <c r="F24" s="586"/>
      <c r="G24" s="586"/>
      <c r="H24" s="586"/>
      <c r="I24" s="586"/>
      <c r="J24" s="371"/>
      <c r="K24" s="371"/>
    </row>
    <row r="25" spans="1:11" ht="15" x14ac:dyDescent="0.2">
      <c r="A25" s="375"/>
      <c r="B25" s="376"/>
      <c r="C25" s="376"/>
      <c r="D25" s="376"/>
      <c r="E25" s="377"/>
      <c r="F25" s="378"/>
      <c r="G25" s="378"/>
      <c r="H25" s="378"/>
      <c r="I25" s="378"/>
      <c r="J25" s="371"/>
      <c r="K25" s="371"/>
    </row>
    <row r="26" spans="1:11" ht="29.25" customHeight="1" x14ac:dyDescent="0.2">
      <c r="A26" s="559" t="s">
        <v>208</v>
      </c>
      <c r="B26" s="559"/>
      <c r="C26" s="559"/>
      <c r="D26" s="559"/>
      <c r="E26" s="559" t="s">
        <v>2</v>
      </c>
      <c r="F26" s="560"/>
      <c r="G26" s="561"/>
      <c r="H26" s="561"/>
      <c r="I26" s="561"/>
      <c r="J26" s="371"/>
      <c r="K26" s="371"/>
    </row>
    <row r="27" spans="1:11" ht="29.25" customHeight="1" x14ac:dyDescent="0.2">
      <c r="A27" s="559"/>
      <c r="B27" s="559"/>
      <c r="C27" s="559"/>
      <c r="D27" s="559"/>
      <c r="E27" s="559" t="s">
        <v>3</v>
      </c>
      <c r="F27" s="560"/>
      <c r="G27" s="562"/>
      <c r="H27" s="563"/>
      <c r="I27" s="563"/>
      <c r="J27" s="371"/>
      <c r="K27" s="371"/>
    </row>
    <row r="28" spans="1:11" x14ac:dyDescent="0.2">
      <c r="A28" s="371"/>
      <c r="B28" s="371"/>
      <c r="C28" s="371"/>
      <c r="D28" s="371"/>
      <c r="E28" s="371"/>
      <c r="F28" s="371"/>
      <c r="G28" s="371"/>
      <c r="H28" s="371"/>
      <c r="I28" s="371"/>
      <c r="J28" s="371"/>
      <c r="K28" s="371"/>
    </row>
    <row r="29" spans="1:11" ht="24" customHeight="1" x14ac:dyDescent="0.2">
      <c r="A29" s="557" t="s">
        <v>193</v>
      </c>
      <c r="B29" s="558"/>
      <c r="C29" s="564"/>
      <c r="D29" s="565"/>
      <c r="E29" s="565"/>
      <c r="F29" s="565"/>
      <c r="G29" s="371"/>
      <c r="H29" s="371"/>
      <c r="I29" s="371"/>
      <c r="J29" s="371"/>
      <c r="K29" s="371"/>
    </row>
    <row r="30" spans="1:11" x14ac:dyDescent="0.2">
      <c r="A30" s="371"/>
      <c r="B30" s="371"/>
      <c r="C30" s="371"/>
      <c r="D30" s="371"/>
      <c r="E30" s="371"/>
      <c r="F30" s="371"/>
      <c r="G30" s="371"/>
      <c r="H30" s="371"/>
      <c r="I30" s="371"/>
      <c r="J30" s="371"/>
      <c r="K30" s="371"/>
    </row>
    <row r="31" spans="1:11" ht="42.75" customHeight="1" x14ac:dyDescent="0.25">
      <c r="A31" s="567" t="s">
        <v>209</v>
      </c>
      <c r="B31" s="568"/>
      <c r="C31" s="569"/>
      <c r="D31" s="371"/>
      <c r="E31" s="371"/>
      <c r="F31" s="371"/>
      <c r="G31" s="371"/>
      <c r="H31" s="371"/>
      <c r="I31" s="371"/>
      <c r="J31" s="371"/>
      <c r="K31" s="371"/>
    </row>
    <row r="32" spans="1:11" x14ac:dyDescent="0.2">
      <c r="A32" s="371"/>
      <c r="B32" s="371"/>
      <c r="C32" s="371"/>
      <c r="D32" s="371"/>
      <c r="E32" s="371"/>
      <c r="F32" s="371"/>
      <c r="G32" s="371"/>
      <c r="H32" s="371"/>
      <c r="I32" s="371"/>
      <c r="J32" s="371"/>
      <c r="K32" s="371"/>
    </row>
    <row r="33" spans="1:11" ht="25.5" customHeight="1" x14ac:dyDescent="0.2">
      <c r="A33" s="566" t="s">
        <v>210</v>
      </c>
      <c r="B33" s="566"/>
      <c r="C33" s="566"/>
      <c r="D33" s="566"/>
      <c r="E33" s="566"/>
      <c r="F33" s="566"/>
      <c r="G33" s="566"/>
      <c r="H33" s="566"/>
      <c r="I33" s="566"/>
      <c r="J33" s="371"/>
      <c r="K33" s="371"/>
    </row>
    <row r="34" spans="1:11" ht="28.5" customHeight="1" x14ac:dyDescent="0.2">
      <c r="A34" s="555" t="s">
        <v>359</v>
      </c>
      <c r="B34" s="556"/>
      <c r="C34" s="556"/>
      <c r="D34" s="556"/>
      <c r="E34" s="556"/>
      <c r="F34" s="556"/>
      <c r="G34" s="556"/>
      <c r="H34" s="556"/>
      <c r="I34" s="556"/>
      <c r="J34" s="371"/>
      <c r="K34" s="371"/>
    </row>
    <row r="35" spans="1:11" x14ac:dyDescent="0.2">
      <c r="A35" s="371"/>
      <c r="B35" s="371"/>
      <c r="C35" s="371"/>
      <c r="D35" s="371"/>
      <c r="E35" s="371"/>
      <c r="F35" s="371"/>
      <c r="G35" s="371"/>
      <c r="H35" s="371"/>
      <c r="I35" s="371"/>
      <c r="J35" s="371"/>
      <c r="K35" s="371"/>
    </row>
    <row r="36" spans="1:11" ht="15" x14ac:dyDescent="0.2">
      <c r="A36" s="371"/>
      <c r="B36" s="379" t="s">
        <v>579</v>
      </c>
      <c r="C36" s="553">
        <f>Sehrávání!BU44</f>
        <v>0</v>
      </c>
      <c r="D36" s="554"/>
      <c r="E36" s="554"/>
      <c r="F36" s="554"/>
      <c r="G36" s="554"/>
      <c r="H36" s="371"/>
      <c r="I36" s="371"/>
      <c r="J36" s="371"/>
      <c r="K36" s="371"/>
    </row>
    <row r="37" spans="1:11" x14ac:dyDescent="0.2">
      <c r="A37" s="371"/>
      <c r="B37" s="371"/>
      <c r="C37" s="371"/>
      <c r="D37" s="371"/>
      <c r="E37" s="371"/>
      <c r="F37" s="371"/>
      <c r="G37" s="371"/>
      <c r="H37" s="371"/>
      <c r="I37" s="371"/>
      <c r="J37" s="371"/>
      <c r="K37" s="371"/>
    </row>
    <row r="38" spans="1:11" x14ac:dyDescent="0.2">
      <c r="A38" s="371"/>
      <c r="B38" s="371"/>
      <c r="C38" s="371"/>
      <c r="D38" s="371"/>
      <c r="E38" s="371"/>
      <c r="F38" s="371"/>
      <c r="G38" s="371"/>
      <c r="H38" s="371"/>
      <c r="I38" s="371"/>
      <c r="J38" s="371"/>
      <c r="K38" s="371"/>
    </row>
    <row r="42" spans="1:11" ht="15" x14ac:dyDescent="0.2">
      <c r="C42" s="307"/>
      <c r="D42" s="308"/>
      <c r="E42" s="308"/>
      <c r="F42" s="308"/>
      <c r="G42" s="308"/>
    </row>
  </sheetData>
  <sheetProtection password="8D29" sheet="1" objects="1" scenarios="1"/>
  <dataConsolidate/>
  <mergeCells count="41">
    <mergeCell ref="A24:I24"/>
    <mergeCell ref="G21:I21"/>
    <mergeCell ref="G20:I20"/>
    <mergeCell ref="E20:F20"/>
    <mergeCell ref="E12:I12"/>
    <mergeCell ref="G19:I19"/>
    <mergeCell ref="A13:D13"/>
    <mergeCell ref="E18:F18"/>
    <mergeCell ref="A18:D21"/>
    <mergeCell ref="E21:F21"/>
    <mergeCell ref="E19:F19"/>
    <mergeCell ref="A16:D16"/>
    <mergeCell ref="E16:I16"/>
    <mergeCell ref="G18:I18"/>
    <mergeCell ref="A23:I23"/>
    <mergeCell ref="E13:I13"/>
    <mergeCell ref="A14:D14"/>
    <mergeCell ref="E14:I14"/>
    <mergeCell ref="A2:I2"/>
    <mergeCell ref="A10:D10"/>
    <mergeCell ref="E10:I10"/>
    <mergeCell ref="A3:I3"/>
    <mergeCell ref="A4:I4"/>
    <mergeCell ref="A5:I5"/>
    <mergeCell ref="A6:I6"/>
    <mergeCell ref="E11:I11"/>
    <mergeCell ref="A11:D11"/>
    <mergeCell ref="A7:I7"/>
    <mergeCell ref="A8:I8"/>
    <mergeCell ref="A12:D12"/>
    <mergeCell ref="C36:G36"/>
    <mergeCell ref="A34:I34"/>
    <mergeCell ref="A29:B29"/>
    <mergeCell ref="E26:F26"/>
    <mergeCell ref="G26:I26"/>
    <mergeCell ref="E27:F27"/>
    <mergeCell ref="G27:I27"/>
    <mergeCell ref="C29:F29"/>
    <mergeCell ref="A26:D27"/>
    <mergeCell ref="A33:I33"/>
    <mergeCell ref="A31:C31"/>
  </mergeCells>
  <dataValidations count="3">
    <dataValidation type="whole" operator="greaterThan" allowBlank="1" showInputMessage="1" showErrorMessage="1" error="musí být celé číslo větší než 0" prompt="celé číslo větší než 0" sqref="J14" xr:uid="{00000000-0002-0000-0000-000000000000}">
      <formula1>0</formula1>
    </dataValidation>
    <dataValidation type="textLength" allowBlank="1" showInputMessage="1" showErrorMessage="1" error="může být max. 8 číselných znaků" prompt="max. 8 číselných znaků" sqref="E11:I11" xr:uid="{00000000-0002-0000-0000-000001000000}">
      <formula1>0</formula1>
      <formula2>8</formula2>
    </dataValidation>
    <dataValidation allowBlank="1" showInputMessage="1" showErrorMessage="1" error="Vyberte prosím druh sociální služby ze seznamu." prompt="Vyberte prosím druh sociální služby ze seznamu." sqref="P13" xr:uid="{00000000-0002-0000-0000-000002000000}"/>
  </dataValidations>
  <pageMargins left="0.7" right="0.7" top="0.75" bottom="0.75" header="0.3" footer="0.3"/>
  <pageSetup paperSize="9" scale="91"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prompt="Vyberte prosím druh sociální služby ze seznamu" xr:uid="{00000000-0002-0000-0000-000003000000}">
          <x14:formula1>
            <xm:f>data!$A$1:$A$34</xm:f>
          </x14:formula1>
          <xm:sqref>E13:I13</xm:sqref>
        </x14:dataValidation>
        <x14:dataValidation type="list" allowBlank="1" showInputMessage="1" showErrorMessage="1" xr:uid="{00000000-0002-0000-0000-000004000000}">
          <x14:formula1>
            <xm:f>data!$J$25:$J$27</xm:f>
          </x14:formula1>
          <xm:sqref>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92D050"/>
    <pageSetUpPr fitToPage="1"/>
  </sheetPr>
  <dimension ref="A1:J47"/>
  <sheetViews>
    <sheetView workbookViewId="0">
      <selection activeCell="A3" sqref="A3:I45"/>
    </sheetView>
  </sheetViews>
  <sheetFormatPr defaultRowHeight="14.25" x14ac:dyDescent="0.2"/>
  <cols>
    <col min="1" max="16384" width="9.140625" style="1"/>
  </cols>
  <sheetData>
    <row r="1" spans="1:10" ht="54.75" customHeight="1" x14ac:dyDescent="0.25">
      <c r="A1" s="609" t="s">
        <v>194</v>
      </c>
      <c r="B1" s="609"/>
      <c r="C1" s="609"/>
      <c r="D1" s="609"/>
      <c r="E1" s="609"/>
      <c r="F1" s="609"/>
      <c r="G1" s="609"/>
      <c r="H1" s="609"/>
      <c r="I1" s="609"/>
      <c r="J1" s="380"/>
    </row>
    <row r="2" spans="1:10" x14ac:dyDescent="0.2">
      <c r="A2" s="381"/>
      <c r="B2" s="381"/>
      <c r="C2" s="381"/>
      <c r="D2" s="381"/>
      <c r="E2" s="381"/>
      <c r="F2" s="381"/>
      <c r="G2" s="381"/>
      <c r="H2" s="381"/>
      <c r="I2" s="381"/>
      <c r="J2" s="381"/>
    </row>
    <row r="3" spans="1:10" x14ac:dyDescent="0.2">
      <c r="A3" s="610"/>
      <c r="B3" s="610"/>
      <c r="C3" s="610"/>
      <c r="D3" s="610"/>
      <c r="E3" s="610"/>
      <c r="F3" s="610"/>
      <c r="G3" s="610"/>
      <c r="H3" s="610"/>
      <c r="I3" s="610"/>
      <c r="J3" s="382"/>
    </row>
    <row r="4" spans="1:10" x14ac:dyDescent="0.2">
      <c r="A4" s="610"/>
      <c r="B4" s="610"/>
      <c r="C4" s="610"/>
      <c r="D4" s="610"/>
      <c r="E4" s="610"/>
      <c r="F4" s="610"/>
      <c r="G4" s="610"/>
      <c r="H4" s="610"/>
      <c r="I4" s="610"/>
      <c r="J4" s="382"/>
    </row>
    <row r="5" spans="1:10" x14ac:dyDescent="0.2">
      <c r="A5" s="610"/>
      <c r="B5" s="610"/>
      <c r="C5" s="610"/>
      <c r="D5" s="610"/>
      <c r="E5" s="610"/>
      <c r="F5" s="610"/>
      <c r="G5" s="610"/>
      <c r="H5" s="610"/>
      <c r="I5" s="610"/>
      <c r="J5" s="382"/>
    </row>
    <row r="6" spans="1:10" x14ac:dyDescent="0.2">
      <c r="A6" s="610"/>
      <c r="B6" s="610"/>
      <c r="C6" s="610"/>
      <c r="D6" s="610"/>
      <c r="E6" s="610"/>
      <c r="F6" s="610"/>
      <c r="G6" s="610"/>
      <c r="H6" s="610"/>
      <c r="I6" s="610"/>
      <c r="J6" s="382"/>
    </row>
    <row r="7" spans="1:10" x14ac:dyDescent="0.2">
      <c r="A7" s="610"/>
      <c r="B7" s="610"/>
      <c r="C7" s="610"/>
      <c r="D7" s="610"/>
      <c r="E7" s="610"/>
      <c r="F7" s="610"/>
      <c r="G7" s="610"/>
      <c r="H7" s="610"/>
      <c r="I7" s="610"/>
      <c r="J7" s="382"/>
    </row>
    <row r="8" spans="1:10" x14ac:dyDescent="0.2">
      <c r="A8" s="610"/>
      <c r="B8" s="610"/>
      <c r="C8" s="610"/>
      <c r="D8" s="610"/>
      <c r="E8" s="610"/>
      <c r="F8" s="610"/>
      <c r="G8" s="610"/>
      <c r="H8" s="610"/>
      <c r="I8" s="610"/>
      <c r="J8" s="382"/>
    </row>
    <row r="9" spans="1:10" x14ac:dyDescent="0.2">
      <c r="A9" s="610"/>
      <c r="B9" s="610"/>
      <c r="C9" s="610"/>
      <c r="D9" s="610"/>
      <c r="E9" s="610"/>
      <c r="F9" s="610"/>
      <c r="G9" s="610"/>
      <c r="H9" s="610"/>
      <c r="I9" s="610"/>
      <c r="J9" s="382"/>
    </row>
    <row r="10" spans="1:10" x14ac:dyDescent="0.2">
      <c r="A10" s="610"/>
      <c r="B10" s="610"/>
      <c r="C10" s="610"/>
      <c r="D10" s="610"/>
      <c r="E10" s="610"/>
      <c r="F10" s="610"/>
      <c r="G10" s="610"/>
      <c r="H10" s="610"/>
      <c r="I10" s="610"/>
      <c r="J10" s="382"/>
    </row>
    <row r="11" spans="1:10" x14ac:dyDescent="0.2">
      <c r="A11" s="610"/>
      <c r="B11" s="610"/>
      <c r="C11" s="610"/>
      <c r="D11" s="610"/>
      <c r="E11" s="610"/>
      <c r="F11" s="610"/>
      <c r="G11" s="610"/>
      <c r="H11" s="610"/>
      <c r="I11" s="610"/>
      <c r="J11" s="382"/>
    </row>
    <row r="12" spans="1:10" x14ac:dyDescent="0.2">
      <c r="A12" s="610"/>
      <c r="B12" s="610"/>
      <c r="C12" s="610"/>
      <c r="D12" s="610"/>
      <c r="E12" s="610"/>
      <c r="F12" s="610"/>
      <c r="G12" s="610"/>
      <c r="H12" s="610"/>
      <c r="I12" s="610"/>
      <c r="J12" s="382"/>
    </row>
    <row r="13" spans="1:10" x14ac:dyDescent="0.2">
      <c r="A13" s="610"/>
      <c r="B13" s="610"/>
      <c r="C13" s="610"/>
      <c r="D13" s="610"/>
      <c r="E13" s="610"/>
      <c r="F13" s="610"/>
      <c r="G13" s="610"/>
      <c r="H13" s="610"/>
      <c r="I13" s="610"/>
      <c r="J13" s="382"/>
    </row>
    <row r="14" spans="1:10" x14ac:dyDescent="0.2">
      <c r="A14" s="610"/>
      <c r="B14" s="610"/>
      <c r="C14" s="610"/>
      <c r="D14" s="610"/>
      <c r="E14" s="610"/>
      <c r="F14" s="610"/>
      <c r="G14" s="610"/>
      <c r="H14" s="610"/>
      <c r="I14" s="610"/>
      <c r="J14" s="382"/>
    </row>
    <row r="15" spans="1:10" x14ac:dyDescent="0.2">
      <c r="A15" s="610"/>
      <c r="B15" s="610"/>
      <c r="C15" s="610"/>
      <c r="D15" s="610"/>
      <c r="E15" s="610"/>
      <c r="F15" s="610"/>
      <c r="G15" s="610"/>
      <c r="H15" s="610"/>
      <c r="I15" s="610"/>
      <c r="J15" s="382"/>
    </row>
    <row r="16" spans="1:10" x14ac:dyDescent="0.2">
      <c r="A16" s="610"/>
      <c r="B16" s="610"/>
      <c r="C16" s="610"/>
      <c r="D16" s="610"/>
      <c r="E16" s="610"/>
      <c r="F16" s="610"/>
      <c r="G16" s="610"/>
      <c r="H16" s="610"/>
      <c r="I16" s="610"/>
      <c r="J16" s="382"/>
    </row>
    <row r="17" spans="1:10" x14ac:dyDescent="0.2">
      <c r="A17" s="610"/>
      <c r="B17" s="610"/>
      <c r="C17" s="610"/>
      <c r="D17" s="610"/>
      <c r="E17" s="610"/>
      <c r="F17" s="610"/>
      <c r="G17" s="610"/>
      <c r="H17" s="610"/>
      <c r="I17" s="610"/>
      <c r="J17" s="382"/>
    </row>
    <row r="18" spans="1:10" x14ac:dyDescent="0.2">
      <c r="A18" s="610"/>
      <c r="B18" s="610"/>
      <c r="C18" s="610"/>
      <c r="D18" s="610"/>
      <c r="E18" s="610"/>
      <c r="F18" s="610"/>
      <c r="G18" s="610"/>
      <c r="H18" s="610"/>
      <c r="I18" s="610"/>
      <c r="J18" s="382"/>
    </row>
    <row r="19" spans="1:10" x14ac:dyDescent="0.2">
      <c r="A19" s="610"/>
      <c r="B19" s="610"/>
      <c r="C19" s="610"/>
      <c r="D19" s="610"/>
      <c r="E19" s="610"/>
      <c r="F19" s="610"/>
      <c r="G19" s="610"/>
      <c r="H19" s="610"/>
      <c r="I19" s="610"/>
      <c r="J19" s="382"/>
    </row>
    <row r="20" spans="1:10" x14ac:dyDescent="0.2">
      <c r="A20" s="610"/>
      <c r="B20" s="610"/>
      <c r="C20" s="610"/>
      <c r="D20" s="610"/>
      <c r="E20" s="610"/>
      <c r="F20" s="610"/>
      <c r="G20" s="610"/>
      <c r="H20" s="610"/>
      <c r="I20" s="610"/>
      <c r="J20" s="382"/>
    </row>
    <row r="21" spans="1:10" x14ac:dyDescent="0.2">
      <c r="A21" s="610"/>
      <c r="B21" s="610"/>
      <c r="C21" s="610"/>
      <c r="D21" s="610"/>
      <c r="E21" s="610"/>
      <c r="F21" s="610"/>
      <c r="G21" s="610"/>
      <c r="H21" s="610"/>
      <c r="I21" s="610"/>
      <c r="J21" s="382"/>
    </row>
    <row r="22" spans="1:10" x14ac:dyDescent="0.2">
      <c r="A22" s="610"/>
      <c r="B22" s="610"/>
      <c r="C22" s="610"/>
      <c r="D22" s="610"/>
      <c r="E22" s="610"/>
      <c r="F22" s="610"/>
      <c r="G22" s="610"/>
      <c r="H22" s="610"/>
      <c r="I22" s="610"/>
      <c r="J22" s="382"/>
    </row>
    <row r="23" spans="1:10" x14ac:dyDescent="0.2">
      <c r="A23" s="610"/>
      <c r="B23" s="610"/>
      <c r="C23" s="610"/>
      <c r="D23" s="610"/>
      <c r="E23" s="610"/>
      <c r="F23" s="610"/>
      <c r="G23" s="610"/>
      <c r="H23" s="610"/>
      <c r="I23" s="610"/>
      <c r="J23" s="382"/>
    </row>
    <row r="24" spans="1:10" x14ac:dyDescent="0.2">
      <c r="A24" s="610"/>
      <c r="B24" s="610"/>
      <c r="C24" s="610"/>
      <c r="D24" s="610"/>
      <c r="E24" s="610"/>
      <c r="F24" s="610"/>
      <c r="G24" s="610"/>
      <c r="H24" s="610"/>
      <c r="I24" s="610"/>
      <c r="J24" s="382"/>
    </row>
    <row r="25" spans="1:10" x14ac:dyDescent="0.2">
      <c r="A25" s="610"/>
      <c r="B25" s="610"/>
      <c r="C25" s="610"/>
      <c r="D25" s="610"/>
      <c r="E25" s="610"/>
      <c r="F25" s="610"/>
      <c r="G25" s="610"/>
      <c r="H25" s="610"/>
      <c r="I25" s="610"/>
      <c r="J25" s="382"/>
    </row>
    <row r="26" spans="1:10" x14ac:dyDescent="0.2">
      <c r="A26" s="610"/>
      <c r="B26" s="610"/>
      <c r="C26" s="610"/>
      <c r="D26" s="610"/>
      <c r="E26" s="610"/>
      <c r="F26" s="610"/>
      <c r="G26" s="610"/>
      <c r="H26" s="610"/>
      <c r="I26" s="610"/>
      <c r="J26" s="382"/>
    </row>
    <row r="27" spans="1:10" x14ac:dyDescent="0.2">
      <c r="A27" s="610"/>
      <c r="B27" s="610"/>
      <c r="C27" s="610"/>
      <c r="D27" s="610"/>
      <c r="E27" s="610"/>
      <c r="F27" s="610"/>
      <c r="G27" s="610"/>
      <c r="H27" s="610"/>
      <c r="I27" s="610"/>
      <c r="J27" s="382"/>
    </row>
    <row r="28" spans="1:10" x14ac:dyDescent="0.2">
      <c r="A28" s="610"/>
      <c r="B28" s="610"/>
      <c r="C28" s="610"/>
      <c r="D28" s="610"/>
      <c r="E28" s="610"/>
      <c r="F28" s="610"/>
      <c r="G28" s="610"/>
      <c r="H28" s="610"/>
      <c r="I28" s="610"/>
      <c r="J28" s="382"/>
    </row>
    <row r="29" spans="1:10" x14ac:dyDescent="0.2">
      <c r="A29" s="610"/>
      <c r="B29" s="610"/>
      <c r="C29" s="610"/>
      <c r="D29" s="610"/>
      <c r="E29" s="610"/>
      <c r="F29" s="610"/>
      <c r="G29" s="610"/>
      <c r="H29" s="610"/>
      <c r="I29" s="610"/>
      <c r="J29" s="382"/>
    </row>
    <row r="30" spans="1:10" x14ac:dyDescent="0.2">
      <c r="A30" s="610"/>
      <c r="B30" s="610"/>
      <c r="C30" s="610"/>
      <c r="D30" s="610"/>
      <c r="E30" s="610"/>
      <c r="F30" s="610"/>
      <c r="G30" s="610"/>
      <c r="H30" s="610"/>
      <c r="I30" s="610"/>
      <c r="J30" s="382"/>
    </row>
    <row r="31" spans="1:10" x14ac:dyDescent="0.2">
      <c r="A31" s="610"/>
      <c r="B31" s="610"/>
      <c r="C31" s="610"/>
      <c r="D31" s="610"/>
      <c r="E31" s="610"/>
      <c r="F31" s="610"/>
      <c r="G31" s="610"/>
      <c r="H31" s="610"/>
      <c r="I31" s="610"/>
      <c r="J31" s="382"/>
    </row>
    <row r="32" spans="1:10" x14ac:dyDescent="0.2">
      <c r="A32" s="610"/>
      <c r="B32" s="610"/>
      <c r="C32" s="610"/>
      <c r="D32" s="610"/>
      <c r="E32" s="610"/>
      <c r="F32" s="610"/>
      <c r="G32" s="610"/>
      <c r="H32" s="610"/>
      <c r="I32" s="610"/>
      <c r="J32" s="382"/>
    </row>
    <row r="33" spans="1:10" x14ac:dyDescent="0.2">
      <c r="A33" s="610"/>
      <c r="B33" s="610"/>
      <c r="C33" s="610"/>
      <c r="D33" s="610"/>
      <c r="E33" s="610"/>
      <c r="F33" s="610"/>
      <c r="G33" s="610"/>
      <c r="H33" s="610"/>
      <c r="I33" s="610"/>
      <c r="J33" s="382"/>
    </row>
    <row r="34" spans="1:10" x14ac:dyDescent="0.2">
      <c r="A34" s="610"/>
      <c r="B34" s="610"/>
      <c r="C34" s="610"/>
      <c r="D34" s="610"/>
      <c r="E34" s="610"/>
      <c r="F34" s="610"/>
      <c r="G34" s="610"/>
      <c r="H34" s="610"/>
      <c r="I34" s="610"/>
      <c r="J34" s="382"/>
    </row>
    <row r="35" spans="1:10" x14ac:dyDescent="0.2">
      <c r="A35" s="610"/>
      <c r="B35" s="610"/>
      <c r="C35" s="610"/>
      <c r="D35" s="610"/>
      <c r="E35" s="610"/>
      <c r="F35" s="610"/>
      <c r="G35" s="610"/>
      <c r="H35" s="610"/>
      <c r="I35" s="610"/>
      <c r="J35" s="382"/>
    </row>
    <row r="36" spans="1:10" x14ac:dyDescent="0.2">
      <c r="A36" s="610"/>
      <c r="B36" s="610"/>
      <c r="C36" s="610"/>
      <c r="D36" s="610"/>
      <c r="E36" s="610"/>
      <c r="F36" s="610"/>
      <c r="G36" s="610"/>
      <c r="H36" s="610"/>
      <c r="I36" s="610"/>
      <c r="J36" s="382"/>
    </row>
    <row r="37" spans="1:10" x14ac:dyDescent="0.2">
      <c r="A37" s="610"/>
      <c r="B37" s="610"/>
      <c r="C37" s="610"/>
      <c r="D37" s="610"/>
      <c r="E37" s="610"/>
      <c r="F37" s="610"/>
      <c r="G37" s="610"/>
      <c r="H37" s="610"/>
      <c r="I37" s="610"/>
      <c r="J37" s="382"/>
    </row>
    <row r="38" spans="1:10" x14ac:dyDescent="0.2">
      <c r="A38" s="610"/>
      <c r="B38" s="610"/>
      <c r="C38" s="610"/>
      <c r="D38" s="610"/>
      <c r="E38" s="610"/>
      <c r="F38" s="610"/>
      <c r="G38" s="610"/>
      <c r="H38" s="610"/>
      <c r="I38" s="610"/>
      <c r="J38" s="382"/>
    </row>
    <row r="39" spans="1:10" x14ac:dyDescent="0.2">
      <c r="A39" s="610"/>
      <c r="B39" s="610"/>
      <c r="C39" s="610"/>
      <c r="D39" s="610"/>
      <c r="E39" s="610"/>
      <c r="F39" s="610"/>
      <c r="G39" s="610"/>
      <c r="H39" s="610"/>
      <c r="I39" s="610"/>
      <c r="J39" s="382"/>
    </row>
    <row r="40" spans="1:10" x14ac:dyDescent="0.2">
      <c r="A40" s="610"/>
      <c r="B40" s="610"/>
      <c r="C40" s="610"/>
      <c r="D40" s="610"/>
      <c r="E40" s="610"/>
      <c r="F40" s="610"/>
      <c r="G40" s="610"/>
      <c r="H40" s="610"/>
      <c r="I40" s="610"/>
      <c r="J40" s="382"/>
    </row>
    <row r="41" spans="1:10" x14ac:dyDescent="0.2">
      <c r="A41" s="610"/>
      <c r="B41" s="610"/>
      <c r="C41" s="610"/>
      <c r="D41" s="610"/>
      <c r="E41" s="610"/>
      <c r="F41" s="610"/>
      <c r="G41" s="610"/>
      <c r="H41" s="610"/>
      <c r="I41" s="610"/>
      <c r="J41" s="382"/>
    </row>
    <row r="42" spans="1:10" x14ac:dyDescent="0.2">
      <c r="A42" s="610"/>
      <c r="B42" s="610"/>
      <c r="C42" s="610"/>
      <c r="D42" s="610"/>
      <c r="E42" s="610"/>
      <c r="F42" s="610"/>
      <c r="G42" s="610"/>
      <c r="H42" s="610"/>
      <c r="I42" s="610"/>
      <c r="J42" s="382"/>
    </row>
    <row r="43" spans="1:10" x14ac:dyDescent="0.2">
      <c r="A43" s="610"/>
      <c r="B43" s="610"/>
      <c r="C43" s="610"/>
      <c r="D43" s="610"/>
      <c r="E43" s="610"/>
      <c r="F43" s="610"/>
      <c r="G43" s="610"/>
      <c r="H43" s="610"/>
      <c r="I43" s="610"/>
      <c r="J43" s="382"/>
    </row>
    <row r="44" spans="1:10" x14ac:dyDescent="0.2">
      <c r="A44" s="610"/>
      <c r="B44" s="610"/>
      <c r="C44" s="610"/>
      <c r="D44" s="610"/>
      <c r="E44" s="610"/>
      <c r="F44" s="610"/>
      <c r="G44" s="610"/>
      <c r="H44" s="610"/>
      <c r="I44" s="610"/>
      <c r="J44" s="382"/>
    </row>
    <row r="45" spans="1:10" x14ac:dyDescent="0.2">
      <c r="A45" s="610"/>
      <c r="B45" s="610"/>
      <c r="C45" s="610"/>
      <c r="D45" s="610"/>
      <c r="E45" s="610"/>
      <c r="F45" s="610"/>
      <c r="G45" s="610"/>
      <c r="H45" s="610"/>
      <c r="I45" s="610"/>
      <c r="J45" s="382"/>
    </row>
    <row r="46" spans="1:10" x14ac:dyDescent="0.2">
      <c r="A46" s="381"/>
      <c r="B46" s="381"/>
      <c r="C46" s="381"/>
      <c r="D46" s="381"/>
      <c r="E46" s="381"/>
      <c r="F46" s="381"/>
      <c r="G46" s="381"/>
      <c r="H46" s="381"/>
      <c r="I46" s="381"/>
      <c r="J46" s="381"/>
    </row>
    <row r="47" spans="1:10" x14ac:dyDescent="0.2">
      <c r="A47" s="381"/>
      <c r="B47" s="381"/>
      <c r="C47" s="381"/>
      <c r="D47" s="381"/>
      <c r="E47" s="381"/>
      <c r="F47" s="381"/>
      <c r="G47" s="381"/>
      <c r="H47" s="381"/>
      <c r="I47" s="381"/>
      <c r="J47" s="381"/>
    </row>
  </sheetData>
  <sheetProtection password="8D29"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92D050"/>
    <pageSetUpPr fitToPage="1"/>
  </sheetPr>
  <dimension ref="A1:U53"/>
  <sheetViews>
    <sheetView workbookViewId="0">
      <selection activeCell="O21" sqref="O21"/>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72.75" customHeight="1" x14ac:dyDescent="0.25">
      <c r="A1" s="640" t="s">
        <v>901</v>
      </c>
      <c r="B1" s="641"/>
      <c r="C1" s="641"/>
      <c r="D1" s="641"/>
      <c r="E1" s="641"/>
      <c r="F1" s="641"/>
      <c r="G1" s="641"/>
      <c r="H1" s="642"/>
      <c r="I1" s="642"/>
      <c r="J1" s="383"/>
    </row>
    <row r="2" spans="1:21" ht="13.5" customHeight="1" x14ac:dyDescent="0.25">
      <c r="A2" s="384"/>
      <c r="B2" s="385"/>
      <c r="C2" s="385"/>
      <c r="D2" s="385"/>
      <c r="E2" s="385"/>
      <c r="F2" s="385"/>
      <c r="G2" s="385"/>
      <c r="H2" s="383"/>
      <c r="I2" s="383"/>
      <c r="J2" s="383"/>
    </row>
    <row r="3" spans="1:21" ht="34.5" customHeight="1" x14ac:dyDescent="0.25">
      <c r="A3" s="643" t="s">
        <v>873</v>
      </c>
      <c r="B3" s="642"/>
      <c r="C3" s="642"/>
      <c r="D3" s="642"/>
      <c r="E3" s="642"/>
      <c r="F3" s="642"/>
      <c r="G3" s="642"/>
      <c r="H3" s="642"/>
      <c r="I3" s="642"/>
      <c r="J3" s="383"/>
    </row>
    <row r="4" spans="1:21" ht="14.25" customHeight="1" x14ac:dyDescent="0.2">
      <c r="A4" s="371"/>
      <c r="B4" s="371"/>
      <c r="C4" s="371"/>
      <c r="D4" s="371"/>
      <c r="E4" s="371"/>
      <c r="F4" s="371"/>
      <c r="G4" s="371"/>
      <c r="H4" s="371"/>
      <c r="I4" s="371"/>
      <c r="J4" s="371"/>
    </row>
    <row r="5" spans="1:21" ht="103.5" customHeight="1" x14ac:dyDescent="0.2">
      <c r="A5" s="631" t="s">
        <v>39</v>
      </c>
      <c r="B5" s="631"/>
      <c r="C5" s="631"/>
      <c r="D5" s="631"/>
      <c r="E5" s="121" t="s">
        <v>902</v>
      </c>
      <c r="F5" s="121" t="s">
        <v>903</v>
      </c>
      <c r="G5" s="521" t="s">
        <v>904</v>
      </c>
      <c r="H5" s="121" t="s">
        <v>905</v>
      </c>
      <c r="I5" s="112" t="s">
        <v>906</v>
      </c>
      <c r="J5" s="386"/>
      <c r="K5" s="272" t="s">
        <v>566</v>
      </c>
      <c r="L5" s="636" t="s">
        <v>570</v>
      </c>
      <c r="M5" s="637"/>
      <c r="N5" s="637"/>
      <c r="O5" s="637"/>
      <c r="P5" s="637"/>
      <c r="Q5" s="637"/>
      <c r="R5" s="637"/>
      <c r="S5" s="637"/>
      <c r="T5" s="637"/>
      <c r="U5" s="637"/>
    </row>
    <row r="6" spans="1:21" ht="14.25" customHeight="1" x14ac:dyDescent="0.2">
      <c r="A6" s="626" t="s">
        <v>49</v>
      </c>
      <c r="B6" s="626"/>
      <c r="C6" s="626"/>
      <c r="D6" s="626"/>
      <c r="E6" s="180"/>
      <c r="F6" s="181"/>
      <c r="G6" s="181"/>
      <c r="H6" s="182">
        <f>E6+F6+G6</f>
        <v>0</v>
      </c>
      <c r="I6" s="189"/>
      <c r="J6" s="387"/>
      <c r="K6" s="270">
        <f t="shared" ref="K6:K8" si="0">H6</f>
        <v>0</v>
      </c>
      <c r="L6" s="265"/>
    </row>
    <row r="7" spans="1:21" ht="14.25" customHeight="1" x14ac:dyDescent="0.2">
      <c r="A7" s="626" t="s">
        <v>50</v>
      </c>
      <c r="B7" s="585"/>
      <c r="C7" s="585"/>
      <c r="D7" s="585"/>
      <c r="E7" s="180"/>
      <c r="F7" s="181"/>
      <c r="G7" s="181"/>
      <c r="H7" s="182">
        <f>E7+F7+G7</f>
        <v>0</v>
      </c>
      <c r="I7" s="189"/>
      <c r="J7" s="387"/>
      <c r="K7" s="270">
        <f t="shared" si="0"/>
        <v>0</v>
      </c>
    </row>
    <row r="8" spans="1:21" ht="14.25" customHeight="1" x14ac:dyDescent="0.2">
      <c r="A8" s="626" t="s">
        <v>40</v>
      </c>
      <c r="B8" s="626"/>
      <c r="C8" s="626"/>
      <c r="D8" s="626"/>
      <c r="E8" s="180"/>
      <c r="F8" s="181"/>
      <c r="G8" s="181"/>
      <c r="H8" s="269">
        <f>G24</f>
        <v>0</v>
      </c>
      <c r="I8" s="189"/>
      <c r="J8" s="387"/>
      <c r="K8" s="271">
        <f t="shared" si="0"/>
        <v>0</v>
      </c>
    </row>
    <row r="9" spans="1:21" x14ac:dyDescent="0.2">
      <c r="A9" s="626" t="s">
        <v>510</v>
      </c>
      <c r="B9" s="626"/>
      <c r="C9" s="626"/>
      <c r="D9" s="626"/>
      <c r="E9" s="180"/>
      <c r="F9" s="181"/>
      <c r="G9" s="181"/>
      <c r="H9" s="182">
        <f>E9+F9+G9</f>
        <v>0</v>
      </c>
      <c r="I9" s="190"/>
      <c r="J9" s="388"/>
    </row>
    <row r="10" spans="1:21" x14ac:dyDescent="0.2">
      <c r="A10" s="626" t="s">
        <v>514</v>
      </c>
      <c r="B10" s="626"/>
      <c r="C10" s="626"/>
      <c r="D10" s="626"/>
      <c r="E10" s="180"/>
      <c r="F10" s="181"/>
      <c r="G10" s="181"/>
      <c r="H10" s="182">
        <f>E10+F10+G10</f>
        <v>0</v>
      </c>
      <c r="I10" s="190"/>
      <c r="J10" s="388"/>
    </row>
    <row r="11" spans="1:21" ht="28.5" hidden="1" customHeight="1" x14ac:dyDescent="0.2">
      <c r="A11" s="626" t="s">
        <v>222</v>
      </c>
      <c r="B11" s="626"/>
      <c r="C11" s="626"/>
      <c r="D11" s="626"/>
      <c r="E11" s="518"/>
      <c r="F11" s="519"/>
      <c r="G11" s="518"/>
      <c r="H11" s="182">
        <f t="shared" ref="H11:H14" si="1">E11+F11+G11</f>
        <v>0</v>
      </c>
      <c r="I11" s="190"/>
      <c r="J11" s="388"/>
    </row>
    <row r="12" spans="1:21" ht="28.5" hidden="1" customHeight="1" x14ac:dyDescent="0.2">
      <c r="A12" s="626" t="s">
        <v>361</v>
      </c>
      <c r="B12" s="626"/>
      <c r="C12" s="626"/>
      <c r="D12" s="626"/>
      <c r="E12" s="519"/>
      <c r="F12" s="519"/>
      <c r="G12" s="519"/>
      <c r="H12" s="182">
        <f t="shared" si="1"/>
        <v>0</v>
      </c>
      <c r="I12" s="190"/>
      <c r="J12" s="388"/>
    </row>
    <row r="13" spans="1:21" ht="28.5" hidden="1" customHeight="1" x14ac:dyDescent="0.25">
      <c r="A13" s="626" t="s">
        <v>225</v>
      </c>
      <c r="B13" s="632"/>
      <c r="C13" s="632"/>
      <c r="D13" s="632"/>
      <c r="E13" s="518"/>
      <c r="F13" s="519"/>
      <c r="G13" s="518"/>
      <c r="H13" s="182">
        <f t="shared" si="1"/>
        <v>0</v>
      </c>
      <c r="I13" s="190"/>
      <c r="J13" s="388"/>
    </row>
    <row r="14" spans="1:21" ht="28.5" hidden="1" customHeight="1" x14ac:dyDescent="0.25">
      <c r="A14" s="626" t="s">
        <v>227</v>
      </c>
      <c r="B14" s="632"/>
      <c r="C14" s="632"/>
      <c r="D14" s="632"/>
      <c r="E14" s="519"/>
      <c r="F14" s="519"/>
      <c r="G14" s="519"/>
      <c r="H14" s="182">
        <f t="shared" si="1"/>
        <v>0</v>
      </c>
      <c r="I14" s="190"/>
      <c r="J14" s="388"/>
    </row>
    <row r="15" spans="1:21" ht="14.25" customHeight="1" x14ac:dyDescent="0.2">
      <c r="A15" s="371"/>
      <c r="B15" s="371"/>
      <c r="C15" s="371"/>
      <c r="D15" s="371"/>
      <c r="E15" s="371"/>
      <c r="F15" s="371"/>
      <c r="G15" s="371"/>
      <c r="H15" s="371"/>
      <c r="I15" s="371"/>
      <c r="J15" s="371"/>
    </row>
    <row r="16" spans="1:21" ht="35.25" customHeight="1" x14ac:dyDescent="0.25">
      <c r="A16" s="615" t="s">
        <v>41</v>
      </c>
      <c r="B16" s="616"/>
      <c r="C16" s="616"/>
      <c r="D16" s="616"/>
      <c r="E16" s="565"/>
      <c r="F16" s="565"/>
      <c r="G16" s="644"/>
      <c r="H16" s="644"/>
      <c r="I16" s="644"/>
      <c r="J16" s="389"/>
    </row>
    <row r="17" spans="1:12" ht="14.25" customHeight="1" x14ac:dyDescent="0.2">
      <c r="A17" s="371"/>
      <c r="B17" s="371"/>
      <c r="C17" s="371"/>
      <c r="D17" s="371"/>
      <c r="E17" s="371"/>
      <c r="F17" s="371"/>
      <c r="G17" s="371"/>
      <c r="H17" s="371"/>
      <c r="I17" s="371"/>
      <c r="J17" s="371"/>
    </row>
    <row r="18" spans="1:12" ht="38.25" customHeight="1" x14ac:dyDescent="0.2">
      <c r="A18" s="620" t="s">
        <v>195</v>
      </c>
      <c r="B18" s="621"/>
      <c r="C18" s="621"/>
      <c r="D18" s="622"/>
      <c r="E18" s="121" t="s">
        <v>264</v>
      </c>
      <c r="F18" s="121" t="s">
        <v>42</v>
      </c>
      <c r="G18" s="121" t="s">
        <v>43</v>
      </c>
      <c r="H18" s="121" t="s">
        <v>44</v>
      </c>
      <c r="I18" s="371"/>
      <c r="J18" s="371"/>
    </row>
    <row r="19" spans="1:12" ht="14.25" customHeight="1" x14ac:dyDescent="0.2">
      <c r="A19" s="623" t="s">
        <v>45</v>
      </c>
      <c r="B19" s="624"/>
      <c r="C19" s="624"/>
      <c r="D19" s="625"/>
      <c r="E19" s="185"/>
      <c r="F19" s="186"/>
      <c r="G19" s="187">
        <f>E19+F19</f>
        <v>0</v>
      </c>
      <c r="H19" s="188">
        <f>IF($G$24=0,0,G19/$G$24)</f>
        <v>0</v>
      </c>
      <c r="I19" s="371"/>
      <c r="J19" s="371"/>
    </row>
    <row r="20" spans="1:12" ht="14.25" customHeight="1" x14ac:dyDescent="0.2">
      <c r="A20" s="623" t="s">
        <v>46</v>
      </c>
      <c r="B20" s="624"/>
      <c r="C20" s="624"/>
      <c r="D20" s="625"/>
      <c r="E20" s="185"/>
      <c r="F20" s="186"/>
      <c r="G20" s="187">
        <f>E20+F20</f>
        <v>0</v>
      </c>
      <c r="H20" s="188">
        <f>IF($G$24=0,0,G20/$G$24)</f>
        <v>0</v>
      </c>
      <c r="I20" s="371"/>
      <c r="J20" s="371"/>
    </row>
    <row r="21" spans="1:12" ht="14.25" customHeight="1" x14ac:dyDescent="0.2">
      <c r="A21" s="623" t="s">
        <v>47</v>
      </c>
      <c r="B21" s="624"/>
      <c r="C21" s="624"/>
      <c r="D21" s="625"/>
      <c r="E21" s="185"/>
      <c r="F21" s="186"/>
      <c r="G21" s="187">
        <f>E21+F21</f>
        <v>0</v>
      </c>
      <c r="H21" s="188">
        <f>IF($G$24=0,0,G21/$G$24)</f>
        <v>0</v>
      </c>
      <c r="I21" s="371"/>
      <c r="J21" s="371"/>
    </row>
    <row r="22" spans="1:12" ht="14.25" customHeight="1" x14ac:dyDescent="0.2">
      <c r="A22" s="623" t="s">
        <v>48</v>
      </c>
      <c r="B22" s="624"/>
      <c r="C22" s="624"/>
      <c r="D22" s="625"/>
      <c r="E22" s="185"/>
      <c r="F22" s="186"/>
      <c r="G22" s="187">
        <f>E22+F22</f>
        <v>0</v>
      </c>
      <c r="H22" s="188">
        <f>IF($G$24=0,0,G22/$G$24)</f>
        <v>0</v>
      </c>
      <c r="I22" s="371"/>
      <c r="J22" s="371"/>
    </row>
    <row r="23" spans="1:12" ht="14.25" customHeight="1" x14ac:dyDescent="0.2">
      <c r="A23" s="623" t="s">
        <v>196</v>
      </c>
      <c r="B23" s="624"/>
      <c r="C23" s="624"/>
      <c r="D23" s="625"/>
      <c r="E23" s="185"/>
      <c r="F23" s="186"/>
      <c r="G23" s="187">
        <f>E23+F23</f>
        <v>0</v>
      </c>
      <c r="H23" s="188">
        <f>IF($G$24=0,0,G23/$G$24)</f>
        <v>0</v>
      </c>
      <c r="I23" s="371"/>
      <c r="J23" s="371"/>
    </row>
    <row r="24" spans="1:12" ht="14.25" customHeight="1" x14ac:dyDescent="0.2">
      <c r="A24" s="612" t="s">
        <v>43</v>
      </c>
      <c r="B24" s="613"/>
      <c r="C24" s="613"/>
      <c r="D24" s="614"/>
      <c r="E24" s="187">
        <f>SUM(E19:E23)</f>
        <v>0</v>
      </c>
      <c r="F24" s="187">
        <f>SUM(F19:F23)</f>
        <v>0</v>
      </c>
      <c r="G24" s="187">
        <f>SUM(G19:G23)</f>
        <v>0</v>
      </c>
      <c r="H24" s="188">
        <f>SUM(H19:H23)</f>
        <v>0</v>
      </c>
      <c r="I24" s="371"/>
      <c r="J24" s="371"/>
    </row>
    <row r="25" spans="1:12" ht="14.25" customHeight="1" x14ac:dyDescent="0.2">
      <c r="A25" s="371"/>
      <c r="B25" s="371"/>
      <c r="C25" s="371"/>
      <c r="D25" s="371"/>
      <c r="E25" s="371"/>
      <c r="F25" s="371"/>
      <c r="G25" s="371"/>
      <c r="H25" s="371"/>
      <c r="I25" s="371"/>
      <c r="J25" s="371"/>
    </row>
    <row r="26" spans="1:12" ht="35.25" customHeight="1" x14ac:dyDescent="0.2">
      <c r="A26" s="615" t="s">
        <v>41</v>
      </c>
      <c r="B26" s="616"/>
      <c r="C26" s="616"/>
      <c r="D26" s="616"/>
      <c r="E26" s="564"/>
      <c r="F26" s="564"/>
      <c r="G26" s="564"/>
      <c r="H26" s="635"/>
      <c r="I26" s="371"/>
      <c r="J26" s="371"/>
    </row>
    <row r="27" spans="1:12" ht="14.25" customHeight="1" x14ac:dyDescent="0.2">
      <c r="A27" s="371"/>
      <c r="B27" s="371"/>
      <c r="C27" s="371"/>
      <c r="D27" s="371"/>
      <c r="E27" s="371"/>
      <c r="F27" s="371"/>
      <c r="G27" s="371"/>
      <c r="H27" s="371"/>
      <c r="I27" s="371"/>
      <c r="J27" s="371"/>
    </row>
    <row r="28" spans="1:12" ht="35.25" customHeight="1" x14ac:dyDescent="0.2">
      <c r="A28" s="633" t="s">
        <v>891</v>
      </c>
      <c r="B28" s="634"/>
      <c r="C28" s="634"/>
      <c r="D28" s="634"/>
      <c r="E28" s="611"/>
      <c r="F28" s="611"/>
      <c r="G28" s="611"/>
      <c r="H28" s="611"/>
      <c r="I28" s="371"/>
      <c r="J28" s="371"/>
    </row>
    <row r="29" spans="1:12" ht="14.25" customHeight="1" x14ac:dyDescent="0.2">
      <c r="A29" s="371"/>
      <c r="B29" s="371"/>
      <c r="C29" s="371"/>
      <c r="D29" s="371"/>
      <c r="E29" s="371"/>
      <c r="F29" s="371"/>
      <c r="G29" s="371"/>
      <c r="H29" s="371"/>
      <c r="I29" s="371"/>
      <c r="J29" s="371"/>
    </row>
    <row r="30" spans="1:12" ht="88.5" hidden="1" customHeight="1" x14ac:dyDescent="0.25">
      <c r="A30" s="638" t="s">
        <v>546</v>
      </c>
      <c r="B30" s="639"/>
      <c r="C30" s="639"/>
      <c r="D30" s="639"/>
      <c r="E30" s="639"/>
      <c r="F30" s="639"/>
      <c r="G30" s="639"/>
      <c r="H30" s="630"/>
      <c r="I30" s="164"/>
      <c r="J30" s="164"/>
      <c r="K30" s="164"/>
      <c r="L30" s="164"/>
    </row>
    <row r="31" spans="1:12" hidden="1" x14ac:dyDescent="0.2">
      <c r="L31" s="164"/>
    </row>
    <row r="32" spans="1:12" ht="30" hidden="1" customHeight="1" x14ac:dyDescent="0.25">
      <c r="A32" s="629" t="s">
        <v>511</v>
      </c>
      <c r="B32" s="630"/>
      <c r="C32" s="630"/>
      <c r="D32" s="630"/>
      <c r="E32" s="630"/>
      <c r="F32" s="630"/>
      <c r="G32" s="630"/>
      <c r="L32" s="164"/>
    </row>
    <row r="33" spans="1:21" hidden="1" x14ac:dyDescent="0.2">
      <c r="L33" s="164"/>
    </row>
    <row r="34" spans="1:21" ht="102" hidden="1" x14ac:dyDescent="0.2">
      <c r="A34" s="631" t="s">
        <v>39</v>
      </c>
      <c r="B34" s="631"/>
      <c r="C34" s="631"/>
      <c r="D34" s="631"/>
      <c r="E34" s="168" t="s">
        <v>360</v>
      </c>
      <c r="F34" s="168" t="s">
        <v>512</v>
      </c>
      <c r="G34" s="174"/>
      <c r="H34" s="168" t="s">
        <v>524</v>
      </c>
      <c r="I34" s="237" t="s">
        <v>513</v>
      </c>
      <c r="J34" s="267"/>
      <c r="K34" s="272" t="s">
        <v>566</v>
      </c>
      <c r="L34" s="636" t="s">
        <v>570</v>
      </c>
      <c r="M34" s="637"/>
      <c r="N34" s="637"/>
      <c r="O34" s="637"/>
      <c r="P34" s="637"/>
      <c r="Q34" s="637"/>
      <c r="R34" s="637"/>
      <c r="S34" s="637"/>
      <c r="T34" s="637"/>
      <c r="U34" s="637"/>
    </row>
    <row r="35" spans="1:21" hidden="1" x14ac:dyDescent="0.2">
      <c r="A35" s="626" t="s">
        <v>49</v>
      </c>
      <c r="B35" s="626"/>
      <c r="C35" s="626"/>
      <c r="D35" s="626"/>
      <c r="E35" s="180"/>
      <c r="F35" s="181"/>
      <c r="G35" s="182"/>
      <c r="H35" s="182">
        <f>E35+F35</f>
        <v>0</v>
      </c>
      <c r="I35" s="181"/>
      <c r="J35" s="268"/>
      <c r="K35" s="270">
        <f t="shared" ref="K35:K37" si="2">H35</f>
        <v>0</v>
      </c>
      <c r="L35" s="164"/>
    </row>
    <row r="36" spans="1:21" hidden="1" x14ac:dyDescent="0.2">
      <c r="A36" s="626" t="s">
        <v>50</v>
      </c>
      <c r="B36" s="585"/>
      <c r="C36" s="585"/>
      <c r="D36" s="585"/>
      <c r="E36" s="180"/>
      <c r="F36" s="181"/>
      <c r="G36" s="182"/>
      <c r="H36" s="182">
        <f>E36+F36</f>
        <v>0</v>
      </c>
      <c r="I36" s="181"/>
      <c r="J36" s="268"/>
      <c r="K36" s="270">
        <f t="shared" si="2"/>
        <v>0</v>
      </c>
      <c r="L36" s="164"/>
    </row>
    <row r="37" spans="1:21" hidden="1" x14ac:dyDescent="0.2">
      <c r="A37" s="626" t="s">
        <v>40</v>
      </c>
      <c r="B37" s="626"/>
      <c r="C37" s="626"/>
      <c r="D37" s="626"/>
      <c r="E37" s="180"/>
      <c r="F37" s="181"/>
      <c r="G37" s="182"/>
      <c r="H37" s="182">
        <f>G49</f>
        <v>0</v>
      </c>
      <c r="I37" s="181"/>
      <c r="J37" s="268"/>
      <c r="K37" s="270">
        <f t="shared" si="2"/>
        <v>0</v>
      </c>
      <c r="L37" s="164"/>
    </row>
    <row r="38" spans="1:21" hidden="1" x14ac:dyDescent="0.2">
      <c r="A38" s="626" t="s">
        <v>510</v>
      </c>
      <c r="B38" s="626"/>
      <c r="C38" s="626"/>
      <c r="D38" s="626"/>
      <c r="E38" s="180"/>
      <c r="F38" s="181"/>
      <c r="G38" s="182"/>
      <c r="H38" s="182">
        <f>E38+F38</f>
        <v>0</v>
      </c>
      <c r="I38" s="182"/>
      <c r="J38" s="266"/>
      <c r="L38" s="164"/>
    </row>
    <row r="39" spans="1:21" hidden="1" x14ac:dyDescent="0.2">
      <c r="A39" s="626" t="s">
        <v>514</v>
      </c>
      <c r="B39" s="626"/>
      <c r="C39" s="626"/>
      <c r="D39" s="626"/>
      <c r="E39" s="180"/>
      <c r="F39" s="181"/>
      <c r="G39" s="182"/>
      <c r="H39" s="182">
        <f>E39+F39</f>
        <v>0</v>
      </c>
      <c r="I39" s="182"/>
      <c r="J39" s="266"/>
      <c r="L39" s="164"/>
    </row>
    <row r="40" spans="1:21" hidden="1" x14ac:dyDescent="0.2">
      <c r="L40" s="164"/>
    </row>
    <row r="41" spans="1:21" ht="77.099999999999994" hidden="1" customHeight="1" x14ac:dyDescent="0.2">
      <c r="A41" s="615" t="s">
        <v>41</v>
      </c>
      <c r="B41" s="616"/>
      <c r="C41" s="616"/>
      <c r="D41" s="616"/>
      <c r="E41" s="627"/>
      <c r="F41" s="627"/>
      <c r="G41" s="628"/>
      <c r="H41" s="628"/>
      <c r="L41" s="164"/>
    </row>
    <row r="42" spans="1:21" hidden="1" x14ac:dyDescent="0.2">
      <c r="L42" s="164"/>
    </row>
    <row r="43" spans="1:21" ht="38.25" hidden="1" x14ac:dyDescent="0.2">
      <c r="A43" s="620" t="s">
        <v>195</v>
      </c>
      <c r="B43" s="621"/>
      <c r="C43" s="621"/>
      <c r="D43" s="622"/>
      <c r="E43" s="197" t="s">
        <v>264</v>
      </c>
      <c r="F43" s="197" t="s">
        <v>42</v>
      </c>
      <c r="G43" s="197" t="s">
        <v>43</v>
      </c>
      <c r="H43" s="197" t="s">
        <v>44</v>
      </c>
      <c r="L43" s="164"/>
    </row>
    <row r="44" spans="1:21" hidden="1" x14ac:dyDescent="0.2">
      <c r="A44" s="623" t="s">
        <v>45</v>
      </c>
      <c r="B44" s="624"/>
      <c r="C44" s="624"/>
      <c r="D44" s="625"/>
      <c r="E44" s="183"/>
      <c r="F44" s="183"/>
      <c r="G44" s="184">
        <f>SUM(E44:F44)</f>
        <v>0</v>
      </c>
      <c r="H44" s="5">
        <f>IF($G$49=0,0,G44/$G$49)</f>
        <v>0</v>
      </c>
      <c r="L44" s="164"/>
    </row>
    <row r="45" spans="1:21" hidden="1" x14ac:dyDescent="0.2">
      <c r="A45" s="623" t="s">
        <v>46</v>
      </c>
      <c r="B45" s="624"/>
      <c r="C45" s="624"/>
      <c r="D45" s="625"/>
      <c r="E45" s="183"/>
      <c r="F45" s="183"/>
      <c r="G45" s="184">
        <f>SUM(E45:F45)</f>
        <v>0</v>
      </c>
      <c r="H45" s="5">
        <f>IF($G$49=0,0,G45/$G$49)</f>
        <v>0</v>
      </c>
      <c r="L45" s="164"/>
    </row>
    <row r="46" spans="1:21" hidden="1" x14ac:dyDescent="0.2">
      <c r="A46" s="623" t="s">
        <v>47</v>
      </c>
      <c r="B46" s="624"/>
      <c r="C46" s="624"/>
      <c r="D46" s="625"/>
      <c r="E46" s="183"/>
      <c r="F46" s="183"/>
      <c r="G46" s="184">
        <f>SUM(E46:F46)</f>
        <v>0</v>
      </c>
      <c r="H46" s="5">
        <f>IF($G$49=0,0,G46/$G$49)</f>
        <v>0</v>
      </c>
      <c r="L46" s="164"/>
    </row>
    <row r="47" spans="1:21" hidden="1" x14ac:dyDescent="0.2">
      <c r="A47" s="623" t="s">
        <v>48</v>
      </c>
      <c r="B47" s="624"/>
      <c r="C47" s="624"/>
      <c r="D47" s="625"/>
      <c r="E47" s="183"/>
      <c r="F47" s="183"/>
      <c r="G47" s="184">
        <f>SUM(E47:F47)</f>
        <v>0</v>
      </c>
      <c r="H47" s="5">
        <f>IF($G$49=0,0,G47/$G$49)</f>
        <v>0</v>
      </c>
      <c r="L47" s="164"/>
    </row>
    <row r="48" spans="1:21" hidden="1" x14ac:dyDescent="0.2">
      <c r="A48" s="623" t="s">
        <v>196</v>
      </c>
      <c r="B48" s="624"/>
      <c r="C48" s="624"/>
      <c r="D48" s="625"/>
      <c r="E48" s="183"/>
      <c r="F48" s="183"/>
      <c r="G48" s="184">
        <f>SUM(E48:F48)</f>
        <v>0</v>
      </c>
      <c r="H48" s="5">
        <f>IF($G$49=0,0,G48/$G$49)</f>
        <v>0</v>
      </c>
      <c r="L48" s="164"/>
    </row>
    <row r="49" spans="1:12" hidden="1" x14ac:dyDescent="0.2">
      <c r="A49" s="612" t="s">
        <v>43</v>
      </c>
      <c r="B49" s="613"/>
      <c r="C49" s="613"/>
      <c r="D49" s="614"/>
      <c r="E49" s="184">
        <f>SUM(E44:E48)</f>
        <v>0</v>
      </c>
      <c r="F49" s="184">
        <f>SUM(F44:F48)</f>
        <v>0</v>
      </c>
      <c r="G49" s="184">
        <f>SUM(G44:G48)</f>
        <v>0</v>
      </c>
      <c r="H49" s="5">
        <f>SUM(H44:H48)</f>
        <v>0</v>
      </c>
      <c r="L49" s="164"/>
    </row>
    <row r="50" spans="1:12" hidden="1" x14ac:dyDescent="0.2">
      <c r="L50" s="164"/>
    </row>
    <row r="51" spans="1:12" ht="77.099999999999994" hidden="1" customHeight="1" x14ac:dyDescent="0.2">
      <c r="A51" s="615" t="s">
        <v>41</v>
      </c>
      <c r="B51" s="616"/>
      <c r="C51" s="616"/>
      <c r="D51" s="616"/>
      <c r="E51" s="617"/>
      <c r="F51" s="618"/>
      <c r="G51" s="618"/>
      <c r="H51" s="619"/>
      <c r="L51" s="164"/>
    </row>
    <row r="52" spans="1:12" hidden="1" x14ac:dyDescent="0.2">
      <c r="L52" s="164"/>
    </row>
    <row r="53" spans="1:12" x14ac:dyDescent="0.2">
      <c r="L53" s="164"/>
    </row>
  </sheetData>
  <sheetProtection password="8D29" sheet="1" formatRows="0"/>
  <mergeCells count="46">
    <mergeCell ref="L5:U5"/>
    <mergeCell ref="L34:U34"/>
    <mergeCell ref="A30:H30"/>
    <mergeCell ref="A1:I1"/>
    <mergeCell ref="A3:I3"/>
    <mergeCell ref="A12:D12"/>
    <mergeCell ref="A7:D7"/>
    <mergeCell ref="A18:D18"/>
    <mergeCell ref="E16:I16"/>
    <mergeCell ref="A16:D16"/>
    <mergeCell ref="A10:D10"/>
    <mergeCell ref="A11:D11"/>
    <mergeCell ref="A8:D8"/>
    <mergeCell ref="A9:D9"/>
    <mergeCell ref="A13:D13"/>
    <mergeCell ref="A5:D5"/>
    <mergeCell ref="E26:H26"/>
    <mergeCell ref="A22:D22"/>
    <mergeCell ref="A23:D23"/>
    <mergeCell ref="A24:D24"/>
    <mergeCell ref="A19:D19"/>
    <mergeCell ref="A26:D26"/>
    <mergeCell ref="A20:D20"/>
    <mergeCell ref="A21:D21"/>
    <mergeCell ref="A35:D35"/>
    <mergeCell ref="A36:D36"/>
    <mergeCell ref="A37:D37"/>
    <mergeCell ref="A6:D6"/>
    <mergeCell ref="A14:D14"/>
    <mergeCell ref="A28:D28"/>
    <mergeCell ref="E28:H28"/>
    <mergeCell ref="A49:D49"/>
    <mergeCell ref="A51:D51"/>
    <mergeCell ref="E51:H51"/>
    <mergeCell ref="A43:D43"/>
    <mergeCell ref="A44:D44"/>
    <mergeCell ref="A45:D45"/>
    <mergeCell ref="A46:D46"/>
    <mergeCell ref="A47:D47"/>
    <mergeCell ref="A38:D38"/>
    <mergeCell ref="A39:D39"/>
    <mergeCell ref="A41:D41"/>
    <mergeCell ref="E41:H41"/>
    <mergeCell ref="A48:D48"/>
    <mergeCell ref="A32:G32"/>
    <mergeCell ref="A34:D34"/>
  </mergeCells>
  <conditionalFormatting sqref="K35">
    <cfRule type="cellIs" dxfId="876" priority="11" operator="greaterThan">
      <formula>$I$35</formula>
    </cfRule>
  </conditionalFormatting>
  <conditionalFormatting sqref="K36">
    <cfRule type="cellIs" dxfId="875" priority="10" operator="greaterThan">
      <formula>$I$36</formula>
    </cfRule>
  </conditionalFormatting>
  <conditionalFormatting sqref="K37">
    <cfRule type="cellIs" dxfId="874" priority="7" operator="lessThan">
      <formula>$E$37</formula>
    </cfRule>
    <cfRule type="cellIs" dxfId="873" priority="8" operator="lessThan">
      <formula>$F$37</formula>
    </cfRule>
    <cfRule type="cellIs" dxfId="872" priority="9" operator="greaterThan">
      <formula>$I$37</formula>
    </cfRule>
  </conditionalFormatting>
  <conditionalFormatting sqref="K6">
    <cfRule type="cellIs" dxfId="871" priority="6" operator="greaterThan">
      <formula>$I$6</formula>
    </cfRule>
  </conditionalFormatting>
  <conditionalFormatting sqref="K7">
    <cfRule type="cellIs" dxfId="870" priority="5" operator="greaterThan">
      <formula>$I$7</formula>
    </cfRule>
  </conditionalFormatting>
  <conditionalFormatting sqref="K8">
    <cfRule type="cellIs" dxfId="869" priority="1" operator="lessThan">
      <formula>$G$8</formula>
    </cfRule>
    <cfRule type="cellIs" dxfId="868" priority="2" operator="lessThan">
      <formula>$F$8</formula>
    </cfRule>
    <cfRule type="cellIs" dxfId="867" priority="3" operator="lessThan">
      <formula>$E$8</formula>
    </cfRule>
    <cfRule type="cellIs" dxfId="866"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4:F48 E37:F37 I37:J37 E8:G8 I8:J8 E11:G11 E14:G14 E19:F23" xr:uid="{00000000-0002-0000-0200-000000000000}">
      <formula1>0</formula1>
    </dataValidation>
    <dataValidation type="decimal" operator="greaterThanOrEqual" allowBlank="1" showInputMessage="1" showErrorMessage="1" error="zadejte číslo větší nebo rovné 0" prompt="zadejte číslo větší nebo rovné 0" sqref="I6:J7 E38:F39 E35:F36 I35:J36 E6:G7 E9:G10 E12:G13" xr:uid="{00000000-0002-0000-0200-000001000000}">
      <formula1>0</formula1>
    </dataValidation>
  </dataValidations>
  <pageMargins left="0.7" right="0.7" top="0.75" bottom="0.75" header="0.3" footer="0.3"/>
  <pageSetup paperSize="9" scale="8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tabColor rgb="FF92D050"/>
    <pageSetUpPr fitToPage="1"/>
  </sheetPr>
  <dimension ref="A1:U53"/>
  <sheetViews>
    <sheetView topLeftCell="A4" workbookViewId="0">
      <selection activeCell="H8" sqref="H8"/>
    </sheetView>
  </sheetViews>
  <sheetFormatPr defaultRowHeight="15" x14ac:dyDescent="0.25"/>
  <cols>
    <col min="1" max="4" width="9" customWidth="1"/>
    <col min="5" max="9" width="11.7109375" customWidth="1"/>
    <col min="10" max="10" width="4.7109375" style="19" customWidth="1"/>
    <col min="11" max="11" width="11.7109375" style="274" customWidth="1"/>
    <col min="12" max="21" width="11.7109375" customWidth="1"/>
  </cols>
  <sheetData>
    <row r="1" spans="1:19" ht="74.25" customHeight="1" x14ac:dyDescent="0.25">
      <c r="A1" s="640" t="s">
        <v>872</v>
      </c>
      <c r="B1" s="645"/>
      <c r="C1" s="645"/>
      <c r="D1" s="645"/>
      <c r="E1" s="645"/>
      <c r="F1" s="645"/>
      <c r="G1" s="645"/>
      <c r="H1" s="646"/>
      <c r="I1" s="646"/>
      <c r="J1" s="383"/>
    </row>
    <row r="2" spans="1:19" x14ac:dyDescent="0.25">
      <c r="A2" s="371"/>
      <c r="B2" s="371"/>
      <c r="C2" s="371"/>
      <c r="D2" s="371"/>
      <c r="E2" s="371"/>
      <c r="F2" s="371"/>
      <c r="G2" s="371"/>
      <c r="H2" s="371"/>
      <c r="I2" s="371"/>
      <c r="J2" s="371"/>
    </row>
    <row r="3" spans="1:19" ht="44.25" customHeight="1" x14ac:dyDescent="0.25">
      <c r="A3" s="643" t="s">
        <v>871</v>
      </c>
      <c r="B3" s="646"/>
      <c r="C3" s="646"/>
      <c r="D3" s="646"/>
      <c r="E3" s="646"/>
      <c r="F3" s="646"/>
      <c r="G3" s="646"/>
      <c r="H3" s="647"/>
      <c r="I3" s="647"/>
      <c r="J3" s="383"/>
    </row>
    <row r="4" spans="1:19" x14ac:dyDescent="0.25">
      <c r="A4" s="371"/>
      <c r="B4" s="371"/>
      <c r="C4" s="371"/>
      <c r="D4" s="371"/>
      <c r="E4" s="371"/>
      <c r="F4" s="371"/>
      <c r="G4" s="371"/>
      <c r="H4" s="371"/>
      <c r="I4" s="371"/>
      <c r="J4" s="371"/>
    </row>
    <row r="5" spans="1:19" ht="89.25" x14ac:dyDescent="0.25">
      <c r="A5" s="631" t="s">
        <v>39</v>
      </c>
      <c r="B5" s="631"/>
      <c r="C5" s="631"/>
      <c r="D5" s="631"/>
      <c r="E5" s="227" t="s">
        <v>664</v>
      </c>
      <c r="F5" s="227" t="s">
        <v>665</v>
      </c>
      <c r="G5" s="227" t="s">
        <v>666</v>
      </c>
      <c r="H5" s="227" t="s">
        <v>667</v>
      </c>
      <c r="I5" s="228" t="s">
        <v>668</v>
      </c>
      <c r="J5" s="386"/>
      <c r="K5" s="272" t="s">
        <v>566</v>
      </c>
      <c r="L5" s="658" t="s">
        <v>569</v>
      </c>
      <c r="M5" s="659"/>
      <c r="N5" s="659"/>
      <c r="O5" s="659"/>
      <c r="P5" s="659"/>
      <c r="Q5" s="659"/>
      <c r="R5" s="659"/>
      <c r="S5" s="659"/>
    </row>
    <row r="6" spans="1:19" ht="29.25" customHeight="1" x14ac:dyDescent="0.25">
      <c r="A6" s="626" t="s">
        <v>49</v>
      </c>
      <c r="B6" s="626"/>
      <c r="C6" s="626"/>
      <c r="D6" s="626"/>
      <c r="E6" s="193"/>
      <c r="F6" s="193"/>
      <c r="G6" s="191"/>
      <c r="H6" s="192">
        <f>E6+F6+G6</f>
        <v>0</v>
      </c>
      <c r="I6" s="161"/>
      <c r="J6" s="390"/>
      <c r="K6" s="273">
        <f t="shared" ref="K6:K10" si="0">H6</f>
        <v>0</v>
      </c>
    </row>
    <row r="7" spans="1:19" x14ac:dyDescent="0.25">
      <c r="A7" s="626" t="s">
        <v>50</v>
      </c>
      <c r="B7" s="626"/>
      <c r="C7" s="626"/>
      <c r="D7" s="626"/>
      <c r="E7" s="193"/>
      <c r="F7" s="193"/>
      <c r="G7" s="191"/>
      <c r="H7" s="192">
        <f>E7+F7+G7</f>
        <v>0</v>
      </c>
      <c r="I7" s="161"/>
      <c r="J7" s="390"/>
      <c r="K7" s="273">
        <f t="shared" si="0"/>
        <v>0</v>
      </c>
    </row>
    <row r="8" spans="1:19" x14ac:dyDescent="0.25">
      <c r="A8" s="626" t="s">
        <v>40</v>
      </c>
      <c r="B8" s="626"/>
      <c r="C8" s="626"/>
      <c r="D8" s="626"/>
      <c r="E8" s="193"/>
      <c r="F8" s="193"/>
      <c r="G8" s="191"/>
      <c r="H8" s="191"/>
      <c r="I8" s="161"/>
      <c r="J8" s="390"/>
      <c r="K8" s="273">
        <f t="shared" si="0"/>
        <v>0</v>
      </c>
    </row>
    <row r="9" spans="1:19" ht="30" hidden="1" customHeight="1" x14ac:dyDescent="0.25">
      <c r="A9" s="626" t="s">
        <v>519</v>
      </c>
      <c r="B9" s="626"/>
      <c r="C9" s="626"/>
      <c r="D9" s="626"/>
      <c r="E9" s="516"/>
      <c r="F9" s="516"/>
      <c r="G9" s="514"/>
      <c r="H9" s="515">
        <f>E9+F9+G9</f>
        <v>0</v>
      </c>
      <c r="I9" s="517"/>
      <c r="J9" s="390"/>
      <c r="K9" s="273">
        <f t="shared" si="0"/>
        <v>0</v>
      </c>
    </row>
    <row r="10" spans="1:19" hidden="1" x14ac:dyDescent="0.25">
      <c r="A10" s="626" t="s">
        <v>520</v>
      </c>
      <c r="B10" s="626"/>
      <c r="C10" s="626"/>
      <c r="D10" s="626"/>
      <c r="E10" s="516"/>
      <c r="F10" s="516"/>
      <c r="G10" s="514"/>
      <c r="H10" s="514"/>
      <c r="I10" s="517"/>
      <c r="J10" s="390"/>
      <c r="K10" s="273">
        <f t="shared" si="0"/>
        <v>0</v>
      </c>
    </row>
    <row r="11" spans="1:19" x14ac:dyDescent="0.25">
      <c r="A11" s="626" t="s">
        <v>510</v>
      </c>
      <c r="B11" s="626"/>
      <c r="C11" s="626"/>
      <c r="D11" s="626"/>
      <c r="E11" s="161"/>
      <c r="F11" s="161"/>
      <c r="G11" s="161"/>
      <c r="H11" s="194">
        <f>E11+F11+G11</f>
        <v>0</v>
      </c>
      <c r="I11" s="194"/>
      <c r="J11" s="391"/>
    </row>
    <row r="12" spans="1:19" ht="29.25" customHeight="1" x14ac:dyDescent="0.25">
      <c r="A12" s="567" t="s">
        <v>525</v>
      </c>
      <c r="B12" s="648"/>
      <c r="C12" s="648"/>
      <c r="D12" s="649"/>
      <c r="E12" s="161"/>
      <c r="F12" s="161"/>
      <c r="G12" s="161"/>
      <c r="H12" s="194">
        <f>E12+F12+G12</f>
        <v>0</v>
      </c>
      <c r="I12" s="194"/>
      <c r="J12" s="391"/>
    </row>
    <row r="13" spans="1:19" ht="43.5" customHeight="1" x14ac:dyDescent="0.25">
      <c r="A13" s="626" t="s">
        <v>526</v>
      </c>
      <c r="B13" s="626"/>
      <c r="C13" s="626"/>
      <c r="D13" s="626"/>
      <c r="E13" s="161"/>
      <c r="F13" s="161"/>
      <c r="G13" s="161"/>
      <c r="H13" s="194">
        <f>E13+F13+G13</f>
        <v>0</v>
      </c>
      <c r="I13" s="194"/>
      <c r="J13" s="391"/>
    </row>
    <row r="14" spans="1:19" ht="42.75" customHeight="1" x14ac:dyDescent="0.25">
      <c r="A14" s="626" t="s">
        <v>527</v>
      </c>
      <c r="B14" s="626"/>
      <c r="C14" s="626"/>
      <c r="D14" s="626"/>
      <c r="E14" s="161"/>
      <c r="F14" s="161"/>
      <c r="G14" s="161"/>
      <c r="H14" s="194">
        <f>E14+F14+G14</f>
        <v>0</v>
      </c>
      <c r="I14" s="194"/>
      <c r="J14" s="391"/>
    </row>
    <row r="15" spans="1:19" x14ac:dyDescent="0.25">
      <c r="A15" s="371"/>
      <c r="B15" s="371"/>
      <c r="C15" s="371"/>
      <c r="D15" s="371"/>
      <c r="E15" s="371"/>
      <c r="F15" s="371"/>
      <c r="G15" s="371"/>
      <c r="H15" s="371"/>
      <c r="I15" s="371"/>
      <c r="J15" s="371"/>
    </row>
    <row r="16" spans="1:19" x14ac:dyDescent="0.25">
      <c r="A16" s="557" t="s">
        <v>41</v>
      </c>
      <c r="B16" s="558"/>
      <c r="C16" s="558"/>
      <c r="D16" s="558"/>
      <c r="E16" s="565"/>
      <c r="F16" s="565"/>
      <c r="G16" s="644"/>
      <c r="H16" s="644"/>
      <c r="I16" s="644"/>
      <c r="J16" s="389"/>
    </row>
    <row r="17" spans="1:21" x14ac:dyDescent="0.25">
      <c r="A17" s="394"/>
      <c r="B17" s="395"/>
      <c r="C17" s="395"/>
      <c r="D17" s="395"/>
      <c r="E17" s="396"/>
      <c r="F17" s="396"/>
      <c r="G17" s="392"/>
      <c r="H17" s="392"/>
      <c r="I17" s="392"/>
      <c r="J17" s="392"/>
    </row>
    <row r="18" spans="1:21" ht="38.25" x14ac:dyDescent="0.25">
      <c r="A18" s="650" t="s">
        <v>522</v>
      </c>
      <c r="B18" s="651"/>
      <c r="C18" s="651"/>
      <c r="D18" s="652"/>
      <c r="E18" s="227" t="s">
        <v>264</v>
      </c>
      <c r="F18" s="227" t="s">
        <v>42</v>
      </c>
      <c r="G18" s="227" t="s">
        <v>43</v>
      </c>
      <c r="H18" s="227" t="s">
        <v>44</v>
      </c>
      <c r="I18" s="393"/>
      <c r="J18" s="393"/>
    </row>
    <row r="19" spans="1:21" x14ac:dyDescent="0.25">
      <c r="A19" s="623" t="s">
        <v>45</v>
      </c>
      <c r="B19" s="624"/>
      <c r="C19" s="624"/>
      <c r="D19" s="625"/>
      <c r="E19" s="161"/>
      <c r="F19" s="161"/>
      <c r="G19" s="4">
        <f>SUM(E19:F19)</f>
        <v>0</v>
      </c>
      <c r="H19" s="5">
        <f>IF($G$24=0,0,G19/$G$24)</f>
        <v>0</v>
      </c>
      <c r="I19" s="393"/>
      <c r="J19" s="393"/>
    </row>
    <row r="20" spans="1:21" x14ac:dyDescent="0.25">
      <c r="A20" s="623" t="s">
        <v>46</v>
      </c>
      <c r="B20" s="624"/>
      <c r="C20" s="624"/>
      <c r="D20" s="625"/>
      <c r="E20" s="161"/>
      <c r="F20" s="161"/>
      <c r="G20" s="4">
        <f>SUM(E20:F20)</f>
        <v>0</v>
      </c>
      <c r="H20" s="5">
        <f>IF($G$24=0,0,G20/$G$24)</f>
        <v>0</v>
      </c>
      <c r="I20" s="393"/>
      <c r="J20" s="393"/>
    </row>
    <row r="21" spans="1:21" x14ac:dyDescent="0.25">
      <c r="A21" s="623" t="s">
        <v>47</v>
      </c>
      <c r="B21" s="624"/>
      <c r="C21" s="624"/>
      <c r="D21" s="625"/>
      <c r="E21" s="161"/>
      <c r="F21" s="161"/>
      <c r="G21" s="4">
        <f>SUM(E21:F21)</f>
        <v>0</v>
      </c>
      <c r="H21" s="5">
        <f>IF($G$24=0,0,G21/$G$24)</f>
        <v>0</v>
      </c>
      <c r="I21" s="393"/>
      <c r="J21" s="393"/>
    </row>
    <row r="22" spans="1:21" x14ac:dyDescent="0.25">
      <c r="A22" s="623" t="s">
        <v>48</v>
      </c>
      <c r="B22" s="624"/>
      <c r="C22" s="624"/>
      <c r="D22" s="625"/>
      <c r="E22" s="161"/>
      <c r="F22" s="161"/>
      <c r="G22" s="4">
        <f>SUM(E22:F22)</f>
        <v>0</v>
      </c>
      <c r="H22" s="5">
        <f>IF($G$24=0,0,G22/$G$24)</f>
        <v>0</v>
      </c>
      <c r="I22" s="393"/>
      <c r="J22" s="393"/>
    </row>
    <row r="23" spans="1:21" x14ac:dyDescent="0.25">
      <c r="A23" s="623" t="s">
        <v>196</v>
      </c>
      <c r="B23" s="624"/>
      <c r="C23" s="624"/>
      <c r="D23" s="625"/>
      <c r="E23" s="161"/>
      <c r="F23" s="161"/>
      <c r="G23" s="4">
        <f>SUM(E23:F23)</f>
        <v>0</v>
      </c>
      <c r="H23" s="5">
        <f>IF($G$24=0,0,G23/$G$24)</f>
        <v>0</v>
      </c>
      <c r="I23" s="393"/>
      <c r="J23" s="393"/>
    </row>
    <row r="24" spans="1:21" x14ac:dyDescent="0.25">
      <c r="A24" s="612" t="s">
        <v>43</v>
      </c>
      <c r="B24" s="613"/>
      <c r="C24" s="613"/>
      <c r="D24" s="614"/>
      <c r="E24" s="4">
        <f>SUM(E19:E23)</f>
        <v>0</v>
      </c>
      <c r="F24" s="4">
        <f>SUM(F19:F23)</f>
        <v>0</v>
      </c>
      <c r="G24" s="4">
        <f>SUM(G19:G23)</f>
        <v>0</v>
      </c>
      <c r="H24" s="5">
        <f>SUM(H19:H23)</f>
        <v>0</v>
      </c>
      <c r="I24" s="393"/>
      <c r="J24" s="393"/>
    </row>
    <row r="25" spans="1:21" x14ac:dyDescent="0.25">
      <c r="A25" s="371"/>
      <c r="B25" s="371"/>
      <c r="C25" s="371"/>
      <c r="D25" s="371"/>
      <c r="E25" s="371"/>
      <c r="F25" s="371"/>
      <c r="G25" s="371"/>
      <c r="H25" s="371"/>
      <c r="I25" s="393"/>
      <c r="J25" s="393"/>
    </row>
    <row r="26" spans="1:21" x14ac:dyDescent="0.25">
      <c r="A26" s="557" t="s">
        <v>41</v>
      </c>
      <c r="B26" s="558"/>
      <c r="C26" s="558"/>
      <c r="D26" s="558"/>
      <c r="E26" s="654"/>
      <c r="F26" s="655"/>
      <c r="G26" s="655"/>
      <c r="H26" s="656"/>
      <c r="I26" s="393"/>
      <c r="J26" s="393"/>
    </row>
    <row r="27" spans="1:21" x14ac:dyDescent="0.25">
      <c r="A27" s="393"/>
      <c r="B27" s="393"/>
      <c r="C27" s="393"/>
      <c r="D27" s="393"/>
      <c r="E27" s="393"/>
      <c r="F27" s="393"/>
      <c r="G27" s="393"/>
      <c r="H27" s="393"/>
      <c r="I27" s="393"/>
      <c r="J27" s="393"/>
    </row>
    <row r="28" spans="1:21" ht="85.5" hidden="1" customHeight="1" x14ac:dyDescent="0.25">
      <c r="A28" s="640" t="s">
        <v>546</v>
      </c>
      <c r="B28" s="641"/>
      <c r="C28" s="641"/>
      <c r="D28" s="641"/>
      <c r="E28" s="641"/>
      <c r="F28" s="641"/>
      <c r="G28" s="641"/>
      <c r="H28" s="642"/>
      <c r="I28" s="393"/>
      <c r="J28" s="393"/>
      <c r="K28" s="275"/>
    </row>
    <row r="29" spans="1:21" hidden="1" x14ac:dyDescent="0.25">
      <c r="A29" s="393"/>
      <c r="B29" s="393"/>
      <c r="C29" s="393"/>
      <c r="D29" s="393"/>
      <c r="E29" s="393"/>
      <c r="F29" s="393"/>
      <c r="G29" s="393"/>
      <c r="H29" s="393"/>
      <c r="I29" s="393"/>
      <c r="J29" s="393"/>
    </row>
    <row r="30" spans="1:21" ht="60.75" hidden="1" customHeight="1" x14ac:dyDescent="0.25">
      <c r="A30" s="643" t="s">
        <v>523</v>
      </c>
      <c r="B30" s="646"/>
      <c r="C30" s="646"/>
      <c r="D30" s="646"/>
      <c r="E30" s="646"/>
      <c r="F30" s="646"/>
      <c r="G30" s="646"/>
      <c r="H30" s="371"/>
      <c r="I30" s="393"/>
      <c r="J30" s="393"/>
    </row>
    <row r="31" spans="1:21" hidden="1" x14ac:dyDescent="0.25">
      <c r="A31" s="371"/>
      <c r="B31" s="371"/>
      <c r="C31" s="371"/>
      <c r="D31" s="371"/>
      <c r="E31" s="371"/>
      <c r="F31" s="371"/>
      <c r="G31" s="371"/>
      <c r="H31" s="371"/>
      <c r="I31" s="393"/>
      <c r="J31" s="393"/>
    </row>
    <row r="32" spans="1:21" ht="102" hidden="1" x14ac:dyDescent="0.25">
      <c r="A32" s="657" t="s">
        <v>39</v>
      </c>
      <c r="B32" s="657"/>
      <c r="C32" s="657"/>
      <c r="D32" s="657"/>
      <c r="E32" s="397" t="s">
        <v>360</v>
      </c>
      <c r="F32" s="397" t="s">
        <v>512</v>
      </c>
      <c r="G32" s="397"/>
      <c r="H32" s="397" t="s">
        <v>524</v>
      </c>
      <c r="I32" s="398" t="s">
        <v>513</v>
      </c>
      <c r="J32" s="386"/>
      <c r="K32" s="272" t="s">
        <v>566</v>
      </c>
      <c r="L32" s="658" t="s">
        <v>568</v>
      </c>
      <c r="M32" s="659"/>
      <c r="N32" s="659"/>
      <c r="O32" s="659"/>
      <c r="P32" s="659"/>
      <c r="Q32" s="659"/>
      <c r="R32" s="659"/>
      <c r="S32" s="659"/>
      <c r="T32" s="238"/>
      <c r="U32" s="238"/>
    </row>
    <row r="33" spans="1:11" hidden="1" x14ac:dyDescent="0.25">
      <c r="A33" s="653" t="s">
        <v>50</v>
      </c>
      <c r="B33" s="653"/>
      <c r="C33" s="653"/>
      <c r="D33" s="653"/>
      <c r="E33" s="399"/>
      <c r="F33" s="399"/>
      <c r="G33" s="400"/>
      <c r="H33" s="400">
        <f>E33+F33</f>
        <v>0</v>
      </c>
      <c r="I33" s="399"/>
      <c r="J33" s="401"/>
      <c r="K33" s="273">
        <f t="shared" ref="K33:K35" si="1">H33</f>
        <v>0</v>
      </c>
    </row>
    <row r="34" spans="1:11" hidden="1" x14ac:dyDescent="0.25">
      <c r="A34" s="653" t="s">
        <v>49</v>
      </c>
      <c r="B34" s="653"/>
      <c r="C34" s="653"/>
      <c r="D34" s="653"/>
      <c r="E34" s="399"/>
      <c r="F34" s="399"/>
      <c r="G34" s="400"/>
      <c r="H34" s="400">
        <f t="shared" ref="H34:H39" si="2">E34+F34</f>
        <v>0</v>
      </c>
      <c r="I34" s="399"/>
      <c r="J34" s="401"/>
      <c r="K34" s="273">
        <f t="shared" si="1"/>
        <v>0</v>
      </c>
    </row>
    <row r="35" spans="1:11" hidden="1" x14ac:dyDescent="0.25">
      <c r="A35" s="653" t="s">
        <v>40</v>
      </c>
      <c r="B35" s="653"/>
      <c r="C35" s="653"/>
      <c r="D35" s="653"/>
      <c r="E35" s="399"/>
      <c r="F35" s="399"/>
      <c r="G35" s="400"/>
      <c r="H35" s="399"/>
      <c r="I35" s="399"/>
      <c r="J35" s="401"/>
      <c r="K35" s="273">
        <f t="shared" si="1"/>
        <v>0</v>
      </c>
    </row>
    <row r="36" spans="1:11" hidden="1" x14ac:dyDescent="0.25">
      <c r="A36" s="653" t="s">
        <v>510</v>
      </c>
      <c r="B36" s="653"/>
      <c r="C36" s="653"/>
      <c r="D36" s="653"/>
      <c r="E36" s="402"/>
      <c r="F36" s="402"/>
      <c r="G36" s="403"/>
      <c r="H36" s="400">
        <f t="shared" si="2"/>
        <v>0</v>
      </c>
      <c r="I36" s="403"/>
      <c r="J36" s="391"/>
    </row>
    <row r="37" spans="1:11" ht="30" hidden="1" customHeight="1" x14ac:dyDescent="0.25">
      <c r="A37" s="653" t="s">
        <v>525</v>
      </c>
      <c r="B37" s="653"/>
      <c r="C37" s="653"/>
      <c r="D37" s="653"/>
      <c r="E37" s="402"/>
      <c r="F37" s="402"/>
      <c r="G37" s="403"/>
      <c r="H37" s="400">
        <f t="shared" si="2"/>
        <v>0</v>
      </c>
      <c r="I37" s="403"/>
      <c r="J37" s="391"/>
    </row>
    <row r="38" spans="1:11" ht="45" hidden="1" customHeight="1" x14ac:dyDescent="0.25">
      <c r="A38" s="653" t="s">
        <v>526</v>
      </c>
      <c r="B38" s="653"/>
      <c r="C38" s="653"/>
      <c r="D38" s="653"/>
      <c r="E38" s="402"/>
      <c r="F38" s="402"/>
      <c r="G38" s="403"/>
      <c r="H38" s="400">
        <f t="shared" si="2"/>
        <v>0</v>
      </c>
      <c r="I38" s="403"/>
      <c r="J38" s="391"/>
    </row>
    <row r="39" spans="1:11" ht="45" hidden="1" customHeight="1" x14ac:dyDescent="0.25">
      <c r="A39" s="653" t="s">
        <v>527</v>
      </c>
      <c r="B39" s="653"/>
      <c r="C39" s="653"/>
      <c r="D39" s="653"/>
      <c r="E39" s="402"/>
      <c r="F39" s="402"/>
      <c r="G39" s="403"/>
      <c r="H39" s="400">
        <f t="shared" si="2"/>
        <v>0</v>
      </c>
      <c r="I39" s="403"/>
      <c r="J39" s="391"/>
    </row>
    <row r="40" spans="1:11" hidden="1" x14ac:dyDescent="0.25">
      <c r="A40" s="371"/>
      <c r="B40" s="371"/>
      <c r="C40" s="371"/>
      <c r="D40" s="371"/>
      <c r="E40" s="371"/>
      <c r="F40" s="371"/>
      <c r="G40" s="371"/>
      <c r="H40" s="371"/>
      <c r="I40" s="393"/>
      <c r="J40" s="393"/>
    </row>
    <row r="41" spans="1:11" ht="77.099999999999994" hidden="1" customHeight="1" x14ac:dyDescent="0.25">
      <c r="A41" s="663" t="s">
        <v>41</v>
      </c>
      <c r="B41" s="664"/>
      <c r="C41" s="664"/>
      <c r="D41" s="664"/>
      <c r="E41" s="665"/>
      <c r="F41" s="665"/>
      <c r="G41" s="666"/>
      <c r="H41" s="666"/>
      <c r="I41" s="393"/>
      <c r="J41" s="393"/>
    </row>
    <row r="42" spans="1:11" s="19" customFormat="1" hidden="1" x14ac:dyDescent="0.25">
      <c r="A42" s="394"/>
      <c r="B42" s="395"/>
      <c r="C42" s="395"/>
      <c r="D42" s="395"/>
      <c r="E42" s="404"/>
      <c r="F42" s="404"/>
      <c r="G42" s="389"/>
      <c r="H42" s="389"/>
      <c r="I42" s="393"/>
      <c r="J42" s="393"/>
      <c r="K42" s="275"/>
    </row>
    <row r="43" spans="1:11" ht="38.25" hidden="1" x14ac:dyDescent="0.25">
      <c r="A43" s="657" t="s">
        <v>522</v>
      </c>
      <c r="B43" s="667"/>
      <c r="C43" s="667"/>
      <c r="D43" s="667"/>
      <c r="E43" s="397" t="s">
        <v>264</v>
      </c>
      <c r="F43" s="397" t="s">
        <v>42</v>
      </c>
      <c r="G43" s="397" t="s">
        <v>43</v>
      </c>
      <c r="H43" s="397" t="s">
        <v>44</v>
      </c>
      <c r="I43" s="393"/>
      <c r="J43" s="393"/>
    </row>
    <row r="44" spans="1:11" hidden="1" x14ac:dyDescent="0.25">
      <c r="A44" s="668" t="s">
        <v>45</v>
      </c>
      <c r="B44" s="669"/>
      <c r="C44" s="669"/>
      <c r="D44" s="670"/>
      <c r="E44" s="402"/>
      <c r="F44" s="402"/>
      <c r="G44" s="405">
        <f>SUM(E44:F44)</f>
        <v>0</v>
      </c>
      <c r="H44" s="406">
        <f>IF($G$49=0,0,G44/$G$49)</f>
        <v>0</v>
      </c>
      <c r="I44" s="393"/>
      <c r="J44" s="393"/>
    </row>
    <row r="45" spans="1:11" hidden="1" x14ac:dyDescent="0.25">
      <c r="A45" s="668" t="s">
        <v>46</v>
      </c>
      <c r="B45" s="669"/>
      <c r="C45" s="669"/>
      <c r="D45" s="670"/>
      <c r="E45" s="402"/>
      <c r="F45" s="402"/>
      <c r="G45" s="405">
        <f>SUM(E45:F45)</f>
        <v>0</v>
      </c>
      <c r="H45" s="406">
        <f>IF($G$49=0,0,G45/$G$49)</f>
        <v>0</v>
      </c>
      <c r="I45" s="393"/>
      <c r="J45" s="393"/>
    </row>
    <row r="46" spans="1:11" hidden="1" x14ac:dyDescent="0.25">
      <c r="A46" s="668" t="s">
        <v>47</v>
      </c>
      <c r="B46" s="669"/>
      <c r="C46" s="669"/>
      <c r="D46" s="670"/>
      <c r="E46" s="402"/>
      <c r="F46" s="402"/>
      <c r="G46" s="405">
        <f>SUM(E46:F46)</f>
        <v>0</v>
      </c>
      <c r="H46" s="406">
        <f>IF($G$49=0,0,G46/$G$49)</f>
        <v>0</v>
      </c>
      <c r="I46" s="393"/>
      <c r="J46" s="393"/>
    </row>
    <row r="47" spans="1:11" hidden="1" x14ac:dyDescent="0.25">
      <c r="A47" s="668" t="s">
        <v>48</v>
      </c>
      <c r="B47" s="669"/>
      <c r="C47" s="669"/>
      <c r="D47" s="670"/>
      <c r="E47" s="402"/>
      <c r="F47" s="402"/>
      <c r="G47" s="405">
        <f>SUM(E47:F47)</f>
        <v>0</v>
      </c>
      <c r="H47" s="406">
        <f>IF($G$49=0,0,G47/$G$49)</f>
        <v>0</v>
      </c>
      <c r="I47" s="393"/>
      <c r="J47" s="393"/>
    </row>
    <row r="48" spans="1:11" hidden="1" x14ac:dyDescent="0.25">
      <c r="A48" s="668" t="s">
        <v>196</v>
      </c>
      <c r="B48" s="669"/>
      <c r="C48" s="669"/>
      <c r="D48" s="670"/>
      <c r="E48" s="402"/>
      <c r="F48" s="402"/>
      <c r="G48" s="405">
        <f>SUM(E48:F48)</f>
        <v>0</v>
      </c>
      <c r="H48" s="406">
        <f>IF($G$49=0,0,G48/$G$49)</f>
        <v>0</v>
      </c>
      <c r="I48" s="393"/>
      <c r="J48" s="393"/>
    </row>
    <row r="49" spans="1:10" hidden="1" x14ac:dyDescent="0.25">
      <c r="A49" s="671" t="s">
        <v>43</v>
      </c>
      <c r="B49" s="672"/>
      <c r="C49" s="672"/>
      <c r="D49" s="673"/>
      <c r="E49" s="405">
        <f>SUM(E44:E48)</f>
        <v>0</v>
      </c>
      <c r="F49" s="405">
        <f>SUM(F44:F48)</f>
        <v>0</v>
      </c>
      <c r="G49" s="405">
        <f>SUM(G44:G48)</f>
        <v>0</v>
      </c>
      <c r="H49" s="406">
        <f>SUM(H44:H48)</f>
        <v>0</v>
      </c>
      <c r="I49" s="393"/>
      <c r="J49" s="393"/>
    </row>
    <row r="50" spans="1:10" hidden="1" x14ac:dyDescent="0.25">
      <c r="A50" s="371"/>
      <c r="B50" s="371"/>
      <c r="C50" s="371"/>
      <c r="D50" s="371"/>
      <c r="E50" s="371"/>
      <c r="F50" s="371"/>
      <c r="G50" s="371"/>
      <c r="H50" s="371"/>
      <c r="I50" s="393"/>
      <c r="J50" s="393"/>
    </row>
    <row r="51" spans="1:10" ht="77.099999999999994" hidden="1" customHeight="1" x14ac:dyDescent="0.25">
      <c r="A51" s="663" t="s">
        <v>41</v>
      </c>
      <c r="B51" s="664"/>
      <c r="C51" s="664"/>
      <c r="D51" s="664"/>
      <c r="E51" s="660"/>
      <c r="F51" s="661"/>
      <c r="G51" s="661"/>
      <c r="H51" s="662"/>
      <c r="I51" s="393"/>
      <c r="J51" s="393"/>
    </row>
    <row r="52" spans="1:10" hidden="1" x14ac:dyDescent="0.25">
      <c r="A52" s="393"/>
      <c r="B52" s="393"/>
      <c r="C52" s="393"/>
      <c r="D52" s="393"/>
      <c r="E52" s="393"/>
      <c r="F52" s="393"/>
      <c r="G52" s="393"/>
      <c r="H52" s="393"/>
      <c r="I52" s="393"/>
      <c r="J52" s="393"/>
    </row>
    <row r="53" spans="1:10" x14ac:dyDescent="0.25">
      <c r="A53" s="393"/>
      <c r="B53" s="393"/>
      <c r="C53" s="393"/>
      <c r="D53" s="393"/>
      <c r="E53" s="393"/>
      <c r="F53" s="393"/>
      <c r="G53" s="393"/>
      <c r="H53" s="393"/>
      <c r="I53" s="393"/>
      <c r="J53" s="393"/>
    </row>
  </sheetData>
  <sheetProtection algorithmName="SHA-512" hashValue="0cLH1iL2fO/mVU0lfcBo1LiMX05IiVd3DFXlJrw2npElIE+hEluaH/+1GqJyrmArCuzo9QmEDyOpRHnXJ9c1rQ==" saltValue="O073lam88fWtu1pZR2WlTw==" spinCount="100000" sheet="1" formatRows="0"/>
  <mergeCells count="46">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 ref="A24:D24"/>
    <mergeCell ref="A26:D26"/>
    <mergeCell ref="E26:H26"/>
    <mergeCell ref="A30:G30"/>
    <mergeCell ref="A32:D32"/>
    <mergeCell ref="A28:H28"/>
    <mergeCell ref="A33:D33"/>
    <mergeCell ref="A34:D34"/>
    <mergeCell ref="A35:D35"/>
    <mergeCell ref="A36:D36"/>
    <mergeCell ref="A37:D37"/>
    <mergeCell ref="E16:I16"/>
    <mergeCell ref="A18:D18"/>
    <mergeCell ref="A19:D19"/>
    <mergeCell ref="A20:D20"/>
    <mergeCell ref="A21:D21"/>
    <mergeCell ref="A22:D22"/>
    <mergeCell ref="A9:D9"/>
    <mergeCell ref="A10:D10"/>
    <mergeCell ref="A11:D11"/>
    <mergeCell ref="A13:D13"/>
    <mergeCell ref="A14:D14"/>
    <mergeCell ref="A16:D16"/>
    <mergeCell ref="A12:D12"/>
    <mergeCell ref="A8:D8"/>
    <mergeCell ref="A1:I1"/>
    <mergeCell ref="A3:I3"/>
    <mergeCell ref="A5:D5"/>
    <mergeCell ref="A6:D6"/>
    <mergeCell ref="A7:D7"/>
  </mergeCells>
  <conditionalFormatting sqref="K6">
    <cfRule type="cellIs" dxfId="865" priority="18" operator="greaterThan">
      <formula>$I$6</formula>
    </cfRule>
  </conditionalFormatting>
  <conditionalFormatting sqref="K7">
    <cfRule type="cellIs" dxfId="864" priority="17" operator="greaterThan">
      <formula>$I$7</formula>
    </cfRule>
  </conditionalFormatting>
  <conditionalFormatting sqref="K8">
    <cfRule type="cellIs" dxfId="863" priority="11" operator="lessThan">
      <formula>$E$8</formula>
    </cfRule>
    <cfRule type="cellIs" dxfId="862" priority="12" operator="lessThan">
      <formula>$F$8</formula>
    </cfRule>
    <cfRule type="cellIs" dxfId="861" priority="13" operator="lessThan">
      <formula>$G$8</formula>
    </cfRule>
    <cfRule type="cellIs" dxfId="860" priority="16" operator="greaterThan">
      <formula>$I$8</formula>
    </cfRule>
  </conditionalFormatting>
  <conditionalFormatting sqref="K9">
    <cfRule type="cellIs" dxfId="859" priority="15" operator="greaterThan">
      <formula>$I$9</formula>
    </cfRule>
  </conditionalFormatting>
  <conditionalFormatting sqref="K10">
    <cfRule type="cellIs" dxfId="858" priority="14" operator="greaterThan">
      <formula>$I$10</formula>
    </cfRule>
  </conditionalFormatting>
  <conditionalFormatting sqref="K33">
    <cfRule type="cellIs" dxfId="857" priority="5" operator="greaterThan">
      <formula>$I$33</formula>
    </cfRule>
  </conditionalFormatting>
  <conditionalFormatting sqref="K34">
    <cfRule type="cellIs" dxfId="856" priority="4" operator="greaterThan">
      <formula>$I$34</formula>
    </cfRule>
  </conditionalFormatting>
  <conditionalFormatting sqref="K35">
    <cfRule type="cellIs" dxfId="855" priority="1" operator="lessThan">
      <formula>$E$35</formula>
    </cfRule>
    <cfRule type="cellIs" dxfId="854" priority="2" operator="lessThan">
      <formula>$F$35</formula>
    </cfRule>
    <cfRule type="cellIs" dxfId="853" priority="3" operator="greaterThan">
      <formula>$I$35</formula>
    </cfRule>
  </conditionalFormatting>
  <dataValidations count="4">
    <dataValidation type="decimal" operator="greaterThanOrEqual" allowBlank="1" showInputMessage="1" showErrorMessage="1" error="číslo musí být větší nebo rovné 0" sqref="J33:J35 J6:J10 E36:F36" xr:uid="{00000000-0002-0000-0300-000000000000}">
      <formula1>0</formula1>
    </dataValidation>
    <dataValidation type="whole" operator="greaterThanOrEqual" allowBlank="1" showInputMessage="1" showErrorMessage="1" error="zadejte celé číslo větší nebo rovné 0" sqref="E44:F48 E35:F35 I9 E8:I8 E13:G14 E19:F23 H35:I35 E38:F39" xr:uid="{00000000-0002-0000-0300-000001000000}">
      <formula1>0</formula1>
    </dataValidation>
    <dataValidation type="decimal" operator="greaterThanOrEqual" allowBlank="1" showInputMessage="1" showErrorMessage="1" error="zadejte číslo větší nebo rovné 0" sqref="E6:G7 I6:I7 E10:I10 E11:G12 E33:F34 I33:I34 E37:F37" xr:uid="{00000000-0002-0000-0300-000002000000}">
      <formula1>0</formula1>
    </dataValidation>
    <dataValidation type="whole" operator="greaterThanOrEqual" allowBlank="1" showInputMessage="1" showErrorMessage="1" error="zadejte číslo větší nebo rovné 0" sqref="E9:G9" xr:uid="{00000000-0002-0000-0300-000003000000}">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74"/>
    <col min="13" max="13" width="9.140625" customWidth="1"/>
  </cols>
  <sheetData>
    <row r="1" spans="1:19" ht="59.25" customHeight="1" x14ac:dyDescent="0.25">
      <c r="A1" s="640" t="s">
        <v>669</v>
      </c>
      <c r="B1" s="641"/>
      <c r="C1" s="641"/>
      <c r="D1" s="641"/>
      <c r="E1" s="641"/>
      <c r="F1" s="641"/>
      <c r="G1" s="641"/>
      <c r="H1" s="642"/>
      <c r="I1" s="642"/>
      <c r="J1" s="393"/>
      <c r="L1" s="19"/>
      <c r="M1" s="280"/>
      <c r="N1" s="19"/>
      <c r="O1" s="19"/>
    </row>
    <row r="2" spans="1:19" x14ac:dyDescent="0.25">
      <c r="A2" s="371"/>
      <c r="B2" s="371"/>
      <c r="C2" s="371"/>
      <c r="D2" s="371"/>
      <c r="E2" s="371"/>
      <c r="F2" s="371"/>
      <c r="G2" s="371"/>
      <c r="H2" s="371"/>
      <c r="I2" s="371"/>
      <c r="J2" s="393"/>
    </row>
    <row r="3" spans="1:19" ht="60" customHeight="1" x14ac:dyDescent="0.25">
      <c r="A3" s="643" t="s">
        <v>539</v>
      </c>
      <c r="B3" s="642"/>
      <c r="C3" s="642"/>
      <c r="D3" s="642"/>
      <c r="E3" s="642"/>
      <c r="F3" s="642"/>
      <c r="G3" s="642"/>
      <c r="H3" s="642"/>
      <c r="I3" s="642"/>
      <c r="J3" s="393"/>
    </row>
    <row r="4" spans="1:19" x14ac:dyDescent="0.25">
      <c r="A4" s="371"/>
      <c r="B4" s="371"/>
      <c r="C4" s="371"/>
      <c r="D4" s="371"/>
      <c r="E4" s="371"/>
      <c r="F4" s="371"/>
      <c r="G4" s="371"/>
      <c r="H4" s="371"/>
      <c r="I4" s="371"/>
      <c r="J4" s="393"/>
    </row>
    <row r="5" spans="1:19" ht="89.25" customHeight="1" x14ac:dyDescent="0.25">
      <c r="A5" s="631" t="s">
        <v>39</v>
      </c>
      <c r="B5" s="631"/>
      <c r="C5" s="631"/>
      <c r="D5" s="631"/>
      <c r="E5" s="197" t="s">
        <v>664</v>
      </c>
      <c r="F5" s="197" t="s">
        <v>665</v>
      </c>
      <c r="G5" s="197" t="s">
        <v>666</v>
      </c>
      <c r="H5" s="197" t="s">
        <v>667</v>
      </c>
      <c r="I5" s="112" t="s">
        <v>668</v>
      </c>
      <c r="J5" s="393"/>
      <c r="K5" s="272" t="s">
        <v>566</v>
      </c>
      <c r="L5" s="674" t="s">
        <v>581</v>
      </c>
      <c r="M5" s="675"/>
      <c r="N5" s="675"/>
      <c r="O5" s="675"/>
      <c r="P5" s="675"/>
      <c r="Q5" s="675"/>
      <c r="R5" s="675"/>
      <c r="S5" s="675"/>
    </row>
    <row r="6" spans="1:19" x14ac:dyDescent="0.25">
      <c r="A6" s="626" t="s">
        <v>540</v>
      </c>
      <c r="B6" s="626"/>
      <c r="C6" s="626"/>
      <c r="D6" s="626"/>
      <c r="E6" s="195"/>
      <c r="F6" s="198"/>
      <c r="G6" s="195"/>
      <c r="H6" s="195"/>
      <c r="I6" s="195"/>
      <c r="J6" s="393"/>
      <c r="K6" s="273">
        <f t="shared" ref="K6:K9" si="0">H6</f>
        <v>0</v>
      </c>
      <c r="L6" s="676"/>
      <c r="M6" s="677"/>
      <c r="N6" s="677"/>
      <c r="O6" s="677"/>
      <c r="P6" s="677"/>
      <c r="Q6" s="677"/>
      <c r="R6" s="677"/>
      <c r="S6" s="677"/>
    </row>
    <row r="7" spans="1:19" x14ac:dyDescent="0.25">
      <c r="A7" s="626" t="s">
        <v>541</v>
      </c>
      <c r="B7" s="626"/>
      <c r="C7" s="626"/>
      <c r="D7" s="626"/>
      <c r="E7" s="195"/>
      <c r="F7" s="198"/>
      <c r="G7" s="195"/>
      <c r="H7" s="196">
        <f>E7+F7+G7</f>
        <v>0</v>
      </c>
      <c r="I7" s="195"/>
      <c r="J7" s="393"/>
      <c r="K7" s="273">
        <f t="shared" si="0"/>
        <v>0</v>
      </c>
      <c r="L7" s="676"/>
      <c r="M7" s="677"/>
      <c r="N7" s="677"/>
      <c r="O7" s="677"/>
      <c r="P7" s="677"/>
      <c r="Q7" s="677"/>
      <c r="R7" s="677"/>
      <c r="S7" s="677"/>
    </row>
    <row r="8" spans="1:19" x14ac:dyDescent="0.25">
      <c r="A8" s="626" t="s">
        <v>542</v>
      </c>
      <c r="B8" s="626"/>
      <c r="C8" s="626"/>
      <c r="D8" s="626"/>
      <c r="E8" s="196">
        <f>E6*E7</f>
        <v>0</v>
      </c>
      <c r="F8" s="196">
        <f>F6*F7</f>
        <v>0</v>
      </c>
      <c r="G8" s="196">
        <f>G6*G7</f>
        <v>0</v>
      </c>
      <c r="H8" s="264">
        <f>H6*H7</f>
        <v>0</v>
      </c>
      <c r="I8" s="196">
        <f>I6*I7</f>
        <v>0</v>
      </c>
      <c r="J8" s="393"/>
      <c r="K8" s="273">
        <f t="shared" si="0"/>
        <v>0</v>
      </c>
      <c r="L8" s="676"/>
      <c r="M8" s="677"/>
      <c r="N8" s="677"/>
      <c r="O8" s="677"/>
      <c r="P8" s="677"/>
      <c r="Q8" s="677"/>
      <c r="R8" s="677"/>
      <c r="S8" s="677"/>
    </row>
    <row r="9" spans="1:19" x14ac:dyDescent="0.25">
      <c r="A9" s="626" t="s">
        <v>543</v>
      </c>
      <c r="B9" s="626"/>
      <c r="C9" s="626"/>
      <c r="D9" s="626"/>
      <c r="E9" s="195"/>
      <c r="F9" s="198"/>
      <c r="G9" s="195"/>
      <c r="H9" s="264">
        <f>E9+F9+G9</f>
        <v>0</v>
      </c>
      <c r="I9" s="195"/>
      <c r="J9" s="393"/>
      <c r="K9" s="273">
        <f t="shared" si="0"/>
        <v>0</v>
      </c>
      <c r="L9" s="676"/>
      <c r="M9" s="677"/>
      <c r="N9" s="677"/>
      <c r="O9" s="677"/>
      <c r="P9" s="677"/>
      <c r="Q9" s="677"/>
      <c r="R9" s="677"/>
      <c r="S9" s="677"/>
    </row>
    <row r="10" spans="1:19" x14ac:dyDescent="0.25">
      <c r="A10" s="626" t="s">
        <v>544</v>
      </c>
      <c r="B10" s="626"/>
      <c r="C10" s="626"/>
      <c r="D10" s="626"/>
      <c r="E10" s="204">
        <f>IF(E8=0,0,E9/E8)</f>
        <v>0</v>
      </c>
      <c r="F10" s="204">
        <f>IF(F8=0,0,F9/F8)</f>
        <v>0</v>
      </c>
      <c r="G10" s="204">
        <f>IF(G8=0,0,G9/G8)</f>
        <v>0</v>
      </c>
      <c r="H10" s="204">
        <f>IF(H8=0,0,H9/H8)</f>
        <v>0</v>
      </c>
      <c r="I10" s="204">
        <f>IF(I8=0,0,I9/I8)</f>
        <v>0</v>
      </c>
      <c r="J10" s="393"/>
      <c r="K10" s="277"/>
      <c r="L10" s="676"/>
      <c r="M10" s="677"/>
      <c r="N10" s="677"/>
      <c r="O10" s="677"/>
      <c r="P10" s="677"/>
      <c r="Q10" s="677"/>
      <c r="R10" s="677"/>
      <c r="S10" s="677"/>
    </row>
    <row r="11" spans="1:19" x14ac:dyDescent="0.25">
      <c r="A11" s="626" t="s">
        <v>40</v>
      </c>
      <c r="B11" s="626"/>
      <c r="C11" s="626"/>
      <c r="D11" s="626"/>
      <c r="E11" s="195"/>
      <c r="F11" s="198"/>
      <c r="G11" s="195"/>
      <c r="H11" s="205">
        <f>G21</f>
        <v>0</v>
      </c>
      <c r="I11" s="195"/>
      <c r="J11" s="393"/>
      <c r="K11" s="279">
        <f>$H$11</f>
        <v>0</v>
      </c>
      <c r="L11" s="676"/>
      <c r="M11" s="677"/>
      <c r="N11" s="677"/>
      <c r="O11" s="677"/>
      <c r="P11" s="677"/>
      <c r="Q11" s="677"/>
      <c r="R11" s="677"/>
      <c r="S11" s="677"/>
    </row>
    <row r="12" spans="1:19" x14ac:dyDescent="0.25">
      <c r="A12" s="371"/>
      <c r="B12" s="371"/>
      <c r="C12" s="371"/>
      <c r="D12" s="371"/>
      <c r="E12" s="371"/>
      <c r="F12" s="371"/>
      <c r="G12" s="371"/>
      <c r="H12" s="371"/>
      <c r="I12" s="371"/>
      <c r="J12" s="393"/>
    </row>
    <row r="13" spans="1:19" ht="54" customHeight="1" x14ac:dyDescent="0.25">
      <c r="A13" s="570" t="s">
        <v>41</v>
      </c>
      <c r="B13" s="678"/>
      <c r="C13" s="678"/>
      <c r="D13" s="679"/>
      <c r="E13" s="627"/>
      <c r="F13" s="627"/>
      <c r="G13" s="628"/>
      <c r="H13" s="628"/>
      <c r="I13" s="628"/>
      <c r="J13" s="393"/>
      <c r="M13" s="166"/>
    </row>
    <row r="14" spans="1:19" x14ac:dyDescent="0.25">
      <c r="A14" s="371"/>
      <c r="B14" s="371"/>
      <c r="C14" s="371"/>
      <c r="D14" s="371"/>
      <c r="E14" s="371"/>
      <c r="F14" s="371"/>
      <c r="G14" s="371"/>
      <c r="H14" s="371"/>
      <c r="I14" s="371"/>
      <c r="J14" s="393"/>
    </row>
    <row r="15" spans="1:19" ht="38.25" x14ac:dyDescent="0.25">
      <c r="A15" s="620" t="s">
        <v>195</v>
      </c>
      <c r="B15" s="621"/>
      <c r="C15" s="621"/>
      <c r="D15" s="622"/>
      <c r="E15" s="197" t="s">
        <v>264</v>
      </c>
      <c r="F15" s="197" t="s">
        <v>42</v>
      </c>
      <c r="G15" s="197" t="s">
        <v>43</v>
      </c>
      <c r="H15" s="197" t="s">
        <v>44</v>
      </c>
      <c r="I15" s="371"/>
      <c r="J15" s="393"/>
    </row>
    <row r="16" spans="1:19" x14ac:dyDescent="0.25">
      <c r="A16" s="623" t="s">
        <v>45</v>
      </c>
      <c r="B16" s="624"/>
      <c r="C16" s="624"/>
      <c r="D16" s="625"/>
      <c r="E16" s="206"/>
      <c r="F16" s="210"/>
      <c r="G16" s="207">
        <f>E16+F16</f>
        <v>0</v>
      </c>
      <c r="H16" s="5">
        <f>IF($G$21=0,0,G16/$G$21)</f>
        <v>0</v>
      </c>
      <c r="I16" s="371"/>
      <c r="J16" s="393"/>
    </row>
    <row r="17" spans="1:13" x14ac:dyDescent="0.25">
      <c r="A17" s="623" t="s">
        <v>46</v>
      </c>
      <c r="B17" s="624"/>
      <c r="C17" s="624"/>
      <c r="D17" s="625"/>
      <c r="E17" s="206"/>
      <c r="F17" s="210"/>
      <c r="G17" s="207">
        <f>E17+F17</f>
        <v>0</v>
      </c>
      <c r="H17" s="5">
        <f>IF($G$21=0,0,G17/$G$21)</f>
        <v>0</v>
      </c>
      <c r="I17" s="371"/>
      <c r="J17" s="393"/>
      <c r="M17" s="3"/>
    </row>
    <row r="18" spans="1:13" x14ac:dyDescent="0.25">
      <c r="A18" s="623" t="s">
        <v>47</v>
      </c>
      <c r="B18" s="624"/>
      <c r="C18" s="624"/>
      <c r="D18" s="625"/>
      <c r="E18" s="206"/>
      <c r="F18" s="210"/>
      <c r="G18" s="207">
        <f>E18+F18</f>
        <v>0</v>
      </c>
      <c r="H18" s="5">
        <f>IF($G$21=0,0,G18/$G$21)</f>
        <v>0</v>
      </c>
      <c r="I18" s="371"/>
      <c r="J18" s="393"/>
    </row>
    <row r="19" spans="1:13" x14ac:dyDescent="0.25">
      <c r="A19" s="623" t="s">
        <v>48</v>
      </c>
      <c r="B19" s="624"/>
      <c r="C19" s="624"/>
      <c r="D19" s="625"/>
      <c r="E19" s="206"/>
      <c r="F19" s="210"/>
      <c r="G19" s="207">
        <f>E19+F19</f>
        <v>0</v>
      </c>
      <c r="H19" s="5">
        <f>IF($G$21=0,0,G19/$G$21)</f>
        <v>0</v>
      </c>
      <c r="I19" s="371"/>
      <c r="J19" s="393"/>
    </row>
    <row r="20" spans="1:13" x14ac:dyDescent="0.25">
      <c r="A20" s="623" t="s">
        <v>196</v>
      </c>
      <c r="B20" s="624"/>
      <c r="C20" s="624"/>
      <c r="D20" s="625"/>
      <c r="E20" s="206"/>
      <c r="F20" s="210"/>
      <c r="G20" s="207">
        <f>E20+F20</f>
        <v>0</v>
      </c>
      <c r="H20" s="5">
        <f>IF($G$21=0,0,G20/$G$21)</f>
        <v>0</v>
      </c>
      <c r="I20" s="371"/>
      <c r="J20" s="393"/>
    </row>
    <row r="21" spans="1:13" x14ac:dyDescent="0.25">
      <c r="A21" s="612" t="s">
        <v>43</v>
      </c>
      <c r="B21" s="613"/>
      <c r="C21" s="613"/>
      <c r="D21" s="614"/>
      <c r="E21" s="207">
        <f>SUM(E16:E20)</f>
        <v>0</v>
      </c>
      <c r="F21" s="207">
        <f>F16+F17+F18+F19+F20</f>
        <v>0</v>
      </c>
      <c r="G21" s="207">
        <f>SUM(G16:G20)</f>
        <v>0</v>
      </c>
      <c r="H21" s="5">
        <f>SUM(H16:H20)</f>
        <v>0</v>
      </c>
      <c r="I21" s="371"/>
      <c r="J21" s="393"/>
    </row>
    <row r="22" spans="1:13" x14ac:dyDescent="0.25">
      <c r="A22" s="371"/>
      <c r="B22" s="371"/>
      <c r="C22" s="371"/>
      <c r="D22" s="371"/>
      <c r="E22" s="371"/>
      <c r="F22" s="371"/>
      <c r="G22" s="371"/>
      <c r="H22" s="371"/>
      <c r="I22" s="371"/>
      <c r="J22" s="393"/>
    </row>
    <row r="23" spans="1:13" ht="50.25" customHeight="1" x14ac:dyDescent="0.25">
      <c r="A23" s="615" t="s">
        <v>41</v>
      </c>
      <c r="B23" s="616"/>
      <c r="C23" s="616"/>
      <c r="D23" s="616"/>
      <c r="E23" s="680"/>
      <c r="F23" s="680"/>
      <c r="G23" s="680"/>
      <c r="H23" s="681"/>
      <c r="I23" s="371"/>
      <c r="J23" s="393"/>
    </row>
    <row r="24" spans="1:13" x14ac:dyDescent="0.25">
      <c r="A24" s="371"/>
      <c r="B24" s="371"/>
      <c r="C24" s="371"/>
      <c r="D24" s="371"/>
      <c r="E24" s="371"/>
      <c r="F24" s="371"/>
      <c r="G24" s="371"/>
      <c r="H24" s="371"/>
      <c r="I24" s="371"/>
      <c r="J24" s="393"/>
    </row>
    <row r="25" spans="1:13" ht="38.25" x14ac:dyDescent="0.25">
      <c r="A25" s="631" t="s">
        <v>545</v>
      </c>
      <c r="B25" s="682"/>
      <c r="C25" s="682"/>
      <c r="D25" s="682"/>
      <c r="E25" s="197" t="s">
        <v>540</v>
      </c>
      <c r="F25" s="197" t="s">
        <v>44</v>
      </c>
      <c r="G25" s="407"/>
      <c r="H25" s="409"/>
      <c r="I25" s="407"/>
      <c r="J25" s="393"/>
    </row>
    <row r="26" spans="1:13" x14ac:dyDescent="0.25">
      <c r="A26" s="623" t="s">
        <v>45</v>
      </c>
      <c r="B26" s="624"/>
      <c r="C26" s="624"/>
      <c r="D26" s="625"/>
      <c r="E26" s="211">
        <f>$H$6*H16</f>
        <v>0</v>
      </c>
      <c r="F26" s="212">
        <f>IF($E$31=0,0,E26/$E$31)</f>
        <v>0</v>
      </c>
      <c r="G26" s="408"/>
      <c r="H26" s="410"/>
      <c r="I26" s="408"/>
      <c r="J26" s="393"/>
    </row>
    <row r="27" spans="1:13" x14ac:dyDescent="0.25">
      <c r="A27" s="623" t="s">
        <v>46</v>
      </c>
      <c r="B27" s="624"/>
      <c r="C27" s="624"/>
      <c r="D27" s="625"/>
      <c r="E27" s="211">
        <f>$H$6*H17</f>
        <v>0</v>
      </c>
      <c r="F27" s="212">
        <f>IF($E$31=0,0,E27/$E$31)</f>
        <v>0</v>
      </c>
      <c r="G27" s="408"/>
      <c r="H27" s="410"/>
      <c r="I27" s="408"/>
      <c r="J27" s="393"/>
    </row>
    <row r="28" spans="1:13" x14ac:dyDescent="0.25">
      <c r="A28" s="623" t="s">
        <v>47</v>
      </c>
      <c r="B28" s="624"/>
      <c r="C28" s="624"/>
      <c r="D28" s="625"/>
      <c r="E28" s="211">
        <f>$H$6*H18</f>
        <v>0</v>
      </c>
      <c r="F28" s="212">
        <f>IF($E$31=0,0,E28/$E$31)</f>
        <v>0</v>
      </c>
      <c r="G28" s="408"/>
      <c r="H28" s="410"/>
      <c r="I28" s="408"/>
      <c r="J28" s="393"/>
    </row>
    <row r="29" spans="1:13" x14ac:dyDescent="0.25">
      <c r="A29" s="623" t="s">
        <v>48</v>
      </c>
      <c r="B29" s="624"/>
      <c r="C29" s="624"/>
      <c r="D29" s="625"/>
      <c r="E29" s="211">
        <f>$H$6*H19</f>
        <v>0</v>
      </c>
      <c r="F29" s="212">
        <f>IF($E$31=0,0,E29/$E$31)</f>
        <v>0</v>
      </c>
      <c r="G29" s="408"/>
      <c r="H29" s="410"/>
      <c r="I29" s="408"/>
      <c r="J29" s="393"/>
    </row>
    <row r="30" spans="1:13" x14ac:dyDescent="0.25">
      <c r="A30" s="623" t="s">
        <v>196</v>
      </c>
      <c r="B30" s="624"/>
      <c r="C30" s="624"/>
      <c r="D30" s="625"/>
      <c r="E30" s="211">
        <f>$H$6*H20</f>
        <v>0</v>
      </c>
      <c r="F30" s="212">
        <f>IF($E$31=0,0,E30/$E$31)</f>
        <v>0</v>
      </c>
      <c r="G30" s="408"/>
      <c r="H30" s="410"/>
      <c r="I30" s="408"/>
      <c r="J30" s="393"/>
    </row>
    <row r="31" spans="1:13" x14ac:dyDescent="0.25">
      <c r="A31" s="612" t="s">
        <v>43</v>
      </c>
      <c r="B31" s="613"/>
      <c r="C31" s="613"/>
      <c r="D31" s="614"/>
      <c r="E31" s="208">
        <f>SUM(E26:E30)</f>
        <v>0</v>
      </c>
      <c r="F31" s="209">
        <f>SUM(F26:F30)</f>
        <v>0</v>
      </c>
      <c r="G31" s="408"/>
      <c r="H31" s="410"/>
      <c r="I31" s="408"/>
      <c r="J31" s="393"/>
    </row>
    <row r="32" spans="1:13" x14ac:dyDescent="0.25">
      <c r="A32" s="371"/>
      <c r="B32" s="371"/>
      <c r="C32" s="371"/>
      <c r="D32" s="371"/>
      <c r="E32" s="371"/>
      <c r="F32" s="371"/>
      <c r="G32" s="371"/>
      <c r="H32" s="371"/>
      <c r="I32" s="371"/>
      <c r="J32" s="393"/>
    </row>
    <row r="33" spans="1:13" ht="51.75" customHeight="1" x14ac:dyDescent="0.25">
      <c r="A33" s="615" t="s">
        <v>41</v>
      </c>
      <c r="B33" s="616"/>
      <c r="C33" s="616"/>
      <c r="D33" s="616"/>
      <c r="E33" s="680"/>
      <c r="F33" s="680"/>
      <c r="G33" s="680"/>
      <c r="H33" s="681"/>
      <c r="I33" s="371"/>
      <c r="J33" s="393"/>
    </row>
    <row r="34" spans="1:13" x14ac:dyDescent="0.25">
      <c r="A34" s="393"/>
      <c r="B34" s="393"/>
      <c r="C34" s="393"/>
      <c r="D34" s="393"/>
      <c r="E34" s="393"/>
      <c r="F34" s="393"/>
      <c r="G34" s="393"/>
      <c r="H34" s="393"/>
      <c r="I34" s="393"/>
      <c r="J34" s="393"/>
      <c r="M34" s="166"/>
    </row>
    <row r="35" spans="1:13" x14ac:dyDescent="0.25">
      <c r="A35" s="393"/>
      <c r="B35" s="393"/>
      <c r="C35" s="393"/>
      <c r="D35" s="393"/>
      <c r="E35" s="393"/>
      <c r="F35" s="393"/>
      <c r="G35" s="393"/>
      <c r="H35" s="393"/>
      <c r="I35" s="393"/>
      <c r="J35" s="393"/>
    </row>
  </sheetData>
  <sheetProtection algorithmName="SHA-512" hashValue="KjR5TqBIz6orDhHDNzhILYUsaWWQPNlKW3LCISEhr5DYfWUSIKzH3ZWr176mUWZo0DW69cPj6U+hPh0I44aeKg==" saltValue="QYHlatI6m90grIlq9iQnCA==" spinCount="100000" sheet="1" formatRows="0"/>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852" priority="17" operator="greaterThan">
      <formula>$I$6</formula>
    </cfRule>
  </conditionalFormatting>
  <conditionalFormatting sqref="K7">
    <cfRule type="cellIs" dxfId="851" priority="16" operator="greaterThan">
      <formula>$I$7</formula>
    </cfRule>
  </conditionalFormatting>
  <conditionalFormatting sqref="K9">
    <cfRule type="expression" dxfId="850" priority="6">
      <formula>$I$9&gt;$I$8</formula>
    </cfRule>
    <cfRule type="expression" dxfId="849" priority="7">
      <formula>$H$9&gt;$H$8</formula>
    </cfRule>
    <cfRule type="expression" dxfId="848" priority="8">
      <formula>$G$9&gt;$G$8</formula>
    </cfRule>
    <cfRule type="expression" dxfId="847" priority="9">
      <formula>$F$9&gt;$F$8</formula>
    </cfRule>
    <cfRule type="expression" dxfId="846" priority="10">
      <formula>$E$9&gt;$E$8</formula>
    </cfRule>
    <cfRule type="cellIs" dxfId="845" priority="15" operator="greaterThan">
      <formula>$I$9</formula>
    </cfRule>
  </conditionalFormatting>
  <conditionalFormatting sqref="K11">
    <cfRule type="expression" dxfId="844" priority="11">
      <formula>$H$11&lt;$G$11</formula>
    </cfRule>
    <cfRule type="expression" dxfId="843" priority="12">
      <formula>$H$11&lt;$F$11</formula>
    </cfRule>
    <cfRule type="expression" dxfId="842" priority="13">
      <formula>$H$11&lt;$E$11</formula>
    </cfRule>
    <cfRule type="cellIs" dxfId="841" priority="14" operator="greaterThan">
      <formula>$I$11</formula>
    </cfRule>
  </conditionalFormatting>
  <conditionalFormatting sqref="E10">
    <cfRule type="cellIs" dxfId="840" priority="5" operator="greaterThan">
      <formula>1</formula>
    </cfRule>
  </conditionalFormatting>
  <conditionalFormatting sqref="F10">
    <cfRule type="cellIs" dxfId="839" priority="4" operator="greaterThan">
      <formula>1</formula>
    </cfRule>
  </conditionalFormatting>
  <conditionalFormatting sqref="G10">
    <cfRule type="cellIs" dxfId="838" priority="3" operator="greaterThan">
      <formula>1</formula>
    </cfRule>
  </conditionalFormatting>
  <conditionalFormatting sqref="H10">
    <cfRule type="cellIs" dxfId="837" priority="2" operator="greaterThan">
      <formula>1</formula>
    </cfRule>
  </conditionalFormatting>
  <conditionalFormatting sqref="I10">
    <cfRule type="cellIs" dxfId="836" priority="1" operator="greaterThan">
      <formula>1</formula>
    </cfRule>
  </conditionalFormatting>
  <dataValidations count="2">
    <dataValidation type="decimal" operator="greaterThanOrEqual" allowBlank="1" showInputMessage="1" showErrorMessage="1" error="zadejte číslo větší nebo rovné 0" sqref="E7:G7 I7 E9:I9" xr:uid="{00000000-0002-0000-0400-000000000000}">
      <formula1>0</formula1>
    </dataValidation>
    <dataValidation type="whole" operator="greaterThanOrEqual" allowBlank="1" showInputMessage="1" showErrorMessage="1" error="zadejte celé číslo větší nebo rovné 0" sqref="E16:F20 E6:I6 E11:G11 I11" xr:uid="{00000000-0002-0000-0400-000001000000}">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74" customWidth="1"/>
    <col min="11" max="20" width="9.140625" style="274"/>
  </cols>
  <sheetData>
    <row r="1" spans="1:19" ht="60" customHeight="1" x14ac:dyDescent="0.25">
      <c r="A1" s="640" t="s">
        <v>663</v>
      </c>
      <c r="B1" s="641"/>
      <c r="C1" s="641"/>
      <c r="D1" s="641"/>
      <c r="E1" s="641"/>
      <c r="F1" s="641"/>
      <c r="G1" s="641"/>
      <c r="H1" s="642"/>
      <c r="I1" s="642"/>
      <c r="J1" s="411"/>
    </row>
    <row r="2" spans="1:19" x14ac:dyDescent="0.25">
      <c r="A2" s="371"/>
      <c r="B2" s="371"/>
      <c r="C2" s="371"/>
      <c r="D2" s="371"/>
      <c r="E2" s="371"/>
      <c r="F2" s="371"/>
      <c r="G2" s="371"/>
      <c r="H2" s="371"/>
      <c r="I2" s="371"/>
      <c r="J2" s="411"/>
    </row>
    <row r="3" spans="1:19" ht="45.75" customHeight="1" x14ac:dyDescent="0.25">
      <c r="A3" s="643" t="s">
        <v>670</v>
      </c>
      <c r="B3" s="646"/>
      <c r="C3" s="646"/>
      <c r="D3" s="646"/>
      <c r="E3" s="646"/>
      <c r="F3" s="646"/>
      <c r="G3" s="646"/>
      <c r="H3" s="642"/>
      <c r="I3" s="642"/>
      <c r="J3" s="411"/>
    </row>
    <row r="4" spans="1:19" x14ac:dyDescent="0.25">
      <c r="A4" s="371"/>
      <c r="B4" s="371"/>
      <c r="C4" s="371"/>
      <c r="D4" s="371"/>
      <c r="E4" s="371"/>
      <c r="F4" s="371"/>
      <c r="G4" s="371"/>
      <c r="H4" s="371"/>
      <c r="I4" s="371"/>
      <c r="J4" s="411"/>
    </row>
    <row r="5" spans="1:19" ht="89.25" x14ac:dyDescent="0.25">
      <c r="A5" s="631" t="s">
        <v>39</v>
      </c>
      <c r="B5" s="631"/>
      <c r="C5" s="631"/>
      <c r="D5" s="631"/>
      <c r="E5" s="197" t="s">
        <v>585</v>
      </c>
      <c r="F5" s="197" t="s">
        <v>586</v>
      </c>
      <c r="G5" s="197" t="s">
        <v>587</v>
      </c>
      <c r="H5" s="197" t="s">
        <v>588</v>
      </c>
      <c r="I5" s="112" t="s">
        <v>589</v>
      </c>
      <c r="J5" s="411"/>
      <c r="K5" s="272" t="s">
        <v>566</v>
      </c>
      <c r="L5" s="683" t="s">
        <v>567</v>
      </c>
      <c r="M5" s="675"/>
      <c r="N5" s="675"/>
      <c r="O5" s="675"/>
      <c r="P5" s="675"/>
      <c r="Q5" s="675"/>
      <c r="R5" s="675"/>
      <c r="S5" s="675"/>
    </row>
    <row r="6" spans="1:19" x14ac:dyDescent="0.25">
      <c r="A6" s="626" t="s">
        <v>540</v>
      </c>
      <c r="B6" s="626"/>
      <c r="C6" s="626"/>
      <c r="D6" s="626"/>
      <c r="E6" s="195"/>
      <c r="F6" s="198"/>
      <c r="G6" s="195"/>
      <c r="H6" s="195"/>
      <c r="I6" s="161"/>
      <c r="J6" s="411"/>
      <c r="K6" s="273">
        <f t="shared" ref="K6:K8" si="0">H6</f>
        <v>0</v>
      </c>
      <c r="L6" s="684"/>
      <c r="M6" s="677"/>
      <c r="N6" s="677"/>
      <c r="O6" s="677"/>
      <c r="P6" s="677"/>
      <c r="Q6" s="677"/>
      <c r="R6" s="677"/>
      <c r="S6" s="677"/>
    </row>
    <row r="7" spans="1:19" x14ac:dyDescent="0.25">
      <c r="A7" s="626" t="s">
        <v>541</v>
      </c>
      <c r="B7" s="626"/>
      <c r="C7" s="626"/>
      <c r="D7" s="626"/>
      <c r="E7" s="195"/>
      <c r="F7" s="198"/>
      <c r="G7" s="195"/>
      <c r="H7" s="196">
        <f>E7+F7+G7</f>
        <v>0</v>
      </c>
      <c r="I7" s="161"/>
      <c r="J7" s="411"/>
      <c r="K7" s="273">
        <f t="shared" si="0"/>
        <v>0</v>
      </c>
      <c r="L7" s="684"/>
      <c r="M7" s="677"/>
      <c r="N7" s="677"/>
      <c r="O7" s="677"/>
      <c r="P7" s="677"/>
      <c r="Q7" s="677"/>
      <c r="R7" s="677"/>
      <c r="S7" s="677"/>
    </row>
    <row r="8" spans="1:19" x14ac:dyDescent="0.25">
      <c r="A8" s="626" t="s">
        <v>542</v>
      </c>
      <c r="B8" s="626"/>
      <c r="C8" s="626"/>
      <c r="D8" s="626"/>
      <c r="E8" s="196">
        <f>E6*E7</f>
        <v>0</v>
      </c>
      <c r="F8" s="196">
        <f>F6*F7</f>
        <v>0</v>
      </c>
      <c r="G8" s="196">
        <f>G6*G7</f>
        <v>0</v>
      </c>
      <c r="H8" s="196">
        <f>H6*H7</f>
        <v>0</v>
      </c>
      <c r="I8" s="196">
        <f>I6*I7</f>
        <v>0</v>
      </c>
      <c r="J8" s="411"/>
      <c r="K8" s="273">
        <f t="shared" si="0"/>
        <v>0</v>
      </c>
      <c r="L8" s="684"/>
      <c r="M8" s="677"/>
      <c r="N8" s="677"/>
      <c r="O8" s="677"/>
      <c r="P8" s="677"/>
      <c r="Q8" s="677"/>
      <c r="R8" s="677"/>
      <c r="S8" s="677"/>
    </row>
    <row r="9" spans="1:19" x14ac:dyDescent="0.25">
      <c r="A9" s="626" t="s">
        <v>543</v>
      </c>
      <c r="B9" s="626"/>
      <c r="C9" s="626"/>
      <c r="D9" s="626"/>
      <c r="E9" s="195"/>
      <c r="F9" s="198"/>
      <c r="G9" s="195"/>
      <c r="H9" s="264">
        <f>E9+F9+G9</f>
        <v>0</v>
      </c>
      <c r="I9" s="161"/>
      <c r="J9" s="411"/>
      <c r="K9" s="277"/>
      <c r="L9" s="684"/>
      <c r="M9" s="677"/>
      <c r="N9" s="677"/>
      <c r="O9" s="677"/>
      <c r="P9" s="677"/>
      <c r="Q9" s="677"/>
      <c r="R9" s="677"/>
      <c r="S9" s="677"/>
    </row>
    <row r="10" spans="1:19" x14ac:dyDescent="0.25">
      <c r="A10" s="626" t="s">
        <v>544</v>
      </c>
      <c r="B10" s="585"/>
      <c r="C10" s="585"/>
      <c r="D10" s="585"/>
      <c r="E10" s="204">
        <f>IF(E8=0,0,E9/E8)</f>
        <v>0</v>
      </c>
      <c r="F10" s="204">
        <f>IF(F8=0,0,F9/F8)</f>
        <v>0</v>
      </c>
      <c r="G10" s="204">
        <f>IF(G8=0,0,G9/G8)</f>
        <v>0</v>
      </c>
      <c r="H10" s="204">
        <f>IF(H8=0,0,H9/H8)</f>
        <v>0</v>
      </c>
      <c r="I10" s="204">
        <f>IF(I8=0,0,I9/I8)</f>
        <v>0</v>
      </c>
      <c r="J10" s="411"/>
      <c r="K10" s="276">
        <f>H10</f>
        <v>0</v>
      </c>
      <c r="L10" s="684"/>
      <c r="M10" s="677"/>
      <c r="N10" s="677"/>
      <c r="O10" s="677"/>
      <c r="P10" s="677"/>
      <c r="Q10" s="677"/>
      <c r="R10" s="677"/>
      <c r="S10" s="677"/>
    </row>
    <row r="11" spans="1:19" x14ac:dyDescent="0.25">
      <c r="A11" s="626" t="s">
        <v>40</v>
      </c>
      <c r="B11" s="626"/>
      <c r="C11" s="626"/>
      <c r="D11" s="626"/>
      <c r="E11" s="195"/>
      <c r="F11" s="198"/>
      <c r="G11" s="195"/>
      <c r="H11" s="195"/>
      <c r="I11" s="161"/>
      <c r="J11" s="411"/>
      <c r="K11" s="273">
        <f>$H$11</f>
        <v>0</v>
      </c>
      <c r="L11" s="684"/>
      <c r="M11" s="677"/>
      <c r="N11" s="677"/>
      <c r="O11" s="677"/>
      <c r="P11" s="677"/>
      <c r="Q11" s="677"/>
      <c r="R11" s="677"/>
      <c r="S11" s="677"/>
    </row>
    <row r="12" spans="1:19" x14ac:dyDescent="0.25">
      <c r="A12" s="626" t="s">
        <v>521</v>
      </c>
      <c r="B12" s="626"/>
      <c r="C12" s="626"/>
      <c r="D12" s="626"/>
      <c r="E12" s="195"/>
      <c r="F12" s="198"/>
      <c r="G12" s="195"/>
      <c r="H12" s="196">
        <f>E12+F12+G12</f>
        <v>0</v>
      </c>
      <c r="I12" s="194"/>
      <c r="J12" s="411"/>
    </row>
    <row r="13" spans="1:19" x14ac:dyDescent="0.25">
      <c r="A13" s="371"/>
      <c r="B13" s="371"/>
      <c r="C13" s="371"/>
      <c r="D13" s="371"/>
      <c r="E13" s="371"/>
      <c r="F13" s="371"/>
      <c r="G13" s="371"/>
      <c r="H13" s="371"/>
      <c r="I13" s="371"/>
      <c r="J13" s="411"/>
    </row>
    <row r="14" spans="1:19" x14ac:dyDescent="0.25">
      <c r="A14" s="557" t="s">
        <v>41</v>
      </c>
      <c r="B14" s="558"/>
      <c r="C14" s="558"/>
      <c r="D14" s="558"/>
      <c r="E14" s="565"/>
      <c r="F14" s="565"/>
      <c r="G14" s="644"/>
      <c r="H14" s="644"/>
      <c r="I14" s="644"/>
      <c r="J14" s="411"/>
    </row>
    <row r="15" spans="1:19" x14ac:dyDescent="0.25">
      <c r="A15" s="371"/>
      <c r="B15" s="371"/>
      <c r="C15" s="371"/>
      <c r="D15" s="371"/>
      <c r="E15" s="371"/>
      <c r="F15" s="371"/>
      <c r="G15" s="371"/>
      <c r="H15" s="371"/>
      <c r="I15" s="371"/>
      <c r="J15" s="411"/>
    </row>
    <row r="16" spans="1:19" x14ac:dyDescent="0.25">
      <c r="A16" s="393"/>
      <c r="B16" s="393"/>
      <c r="C16" s="393"/>
      <c r="D16" s="393"/>
      <c r="E16" s="393"/>
      <c r="F16" s="393"/>
      <c r="G16" s="393"/>
      <c r="H16" s="393"/>
      <c r="I16" s="393"/>
      <c r="J16" s="411"/>
    </row>
    <row r="17" spans="1:19" ht="88.5" hidden="1" customHeight="1" x14ac:dyDescent="0.25">
      <c r="A17" s="638" t="s">
        <v>546</v>
      </c>
      <c r="B17" s="639"/>
      <c r="C17" s="639"/>
      <c r="D17" s="639"/>
      <c r="E17" s="639"/>
      <c r="F17" s="639"/>
      <c r="G17" s="639"/>
      <c r="H17" s="630"/>
    </row>
    <row r="18" spans="1:19" ht="15" hidden="1" customHeight="1" x14ac:dyDescent="0.25">
      <c r="A18" s="3"/>
      <c r="B18" s="3"/>
      <c r="C18" s="3"/>
      <c r="D18" s="3"/>
      <c r="E18" s="3"/>
      <c r="F18" s="3"/>
      <c r="G18" s="3"/>
      <c r="H18" s="3"/>
    </row>
    <row r="19" spans="1:19" ht="30" hidden="1" customHeight="1" x14ac:dyDescent="0.25">
      <c r="A19" s="629" t="s">
        <v>549</v>
      </c>
      <c r="B19" s="685"/>
      <c r="C19" s="685"/>
      <c r="D19" s="685"/>
      <c r="E19" s="685"/>
      <c r="F19" s="685"/>
      <c r="G19" s="685"/>
      <c r="H19" s="630"/>
    </row>
    <row r="20" spans="1:19" ht="15" hidden="1" customHeight="1" x14ac:dyDescent="0.25">
      <c r="A20" s="3"/>
      <c r="B20" s="3"/>
      <c r="C20" s="3"/>
      <c r="D20" s="3"/>
      <c r="E20" s="3"/>
      <c r="F20" s="3"/>
      <c r="G20" s="3"/>
      <c r="H20" s="3"/>
    </row>
    <row r="21" spans="1:19" ht="102" hidden="1" customHeight="1" x14ac:dyDescent="0.25">
      <c r="A21" s="631" t="s">
        <v>39</v>
      </c>
      <c r="B21" s="631"/>
      <c r="C21" s="631"/>
      <c r="D21" s="631"/>
      <c r="E21" s="197" t="s">
        <v>360</v>
      </c>
      <c r="F21" s="197" t="s">
        <v>512</v>
      </c>
      <c r="G21" s="197"/>
      <c r="H21" s="197" t="s">
        <v>524</v>
      </c>
      <c r="I21" s="112" t="s">
        <v>513</v>
      </c>
      <c r="K21" s="272" t="s">
        <v>566</v>
      </c>
      <c r="L21" s="683" t="s">
        <v>571</v>
      </c>
      <c r="M21" s="675"/>
      <c r="N21" s="675"/>
      <c r="O21" s="675"/>
      <c r="P21" s="675"/>
      <c r="Q21" s="675"/>
      <c r="R21" s="675"/>
      <c r="S21" s="675"/>
    </row>
    <row r="22" spans="1:19" ht="15" hidden="1" customHeight="1" x14ac:dyDescent="0.25">
      <c r="A22" s="626" t="s">
        <v>540</v>
      </c>
      <c r="B22" s="626"/>
      <c r="C22" s="626"/>
      <c r="D22" s="626"/>
      <c r="E22" s="195"/>
      <c r="F22" s="198"/>
      <c r="G22" s="196"/>
      <c r="H22" s="195"/>
      <c r="I22" s="195"/>
      <c r="K22" s="273">
        <f t="shared" ref="K22:K27" si="1">H22</f>
        <v>0</v>
      </c>
      <c r="L22" s="684"/>
      <c r="M22" s="677"/>
      <c r="N22" s="677"/>
      <c r="O22" s="677"/>
      <c r="P22" s="677"/>
      <c r="Q22" s="677"/>
      <c r="R22" s="677"/>
      <c r="S22" s="677"/>
    </row>
    <row r="23" spans="1:19" ht="15" hidden="1" customHeight="1" x14ac:dyDescent="0.25">
      <c r="A23" s="626" t="s">
        <v>541</v>
      </c>
      <c r="B23" s="626"/>
      <c r="C23" s="626"/>
      <c r="D23" s="626"/>
      <c r="E23" s="195"/>
      <c r="F23" s="198"/>
      <c r="G23" s="196"/>
      <c r="H23" s="196">
        <f>E23+F23</f>
        <v>0</v>
      </c>
      <c r="I23" s="198"/>
      <c r="K23" s="273">
        <f t="shared" si="1"/>
        <v>0</v>
      </c>
      <c r="L23" s="684"/>
      <c r="M23" s="677"/>
      <c r="N23" s="677"/>
      <c r="O23" s="677"/>
      <c r="P23" s="677"/>
      <c r="Q23" s="677"/>
      <c r="R23" s="677"/>
      <c r="S23" s="677"/>
    </row>
    <row r="24" spans="1:19" ht="15" hidden="1" customHeight="1" x14ac:dyDescent="0.25">
      <c r="A24" s="626" t="s">
        <v>542</v>
      </c>
      <c r="B24" s="626"/>
      <c r="C24" s="626"/>
      <c r="D24" s="626"/>
      <c r="E24" s="196">
        <f>E22*E23</f>
        <v>0</v>
      </c>
      <c r="F24" s="196">
        <f>F22*F23</f>
        <v>0</v>
      </c>
      <c r="G24" s="196"/>
      <c r="H24" s="196">
        <f>H22*H23</f>
        <v>0</v>
      </c>
      <c r="I24" s="196">
        <f>I22*I23</f>
        <v>0</v>
      </c>
      <c r="K24" s="273">
        <f t="shared" si="1"/>
        <v>0</v>
      </c>
      <c r="L24" s="684"/>
      <c r="M24" s="677"/>
      <c r="N24" s="677"/>
      <c r="O24" s="677"/>
      <c r="P24" s="677"/>
      <c r="Q24" s="677"/>
      <c r="R24" s="677"/>
      <c r="S24" s="677"/>
    </row>
    <row r="25" spans="1:19" ht="15" hidden="1" customHeight="1" x14ac:dyDescent="0.25">
      <c r="A25" s="626" t="s">
        <v>543</v>
      </c>
      <c r="B25" s="626"/>
      <c r="C25" s="626"/>
      <c r="D25" s="626"/>
      <c r="E25" s="195"/>
      <c r="F25" s="198"/>
      <c r="G25" s="196"/>
      <c r="H25" s="264">
        <f>E25+F25</f>
        <v>0</v>
      </c>
      <c r="I25" s="195"/>
      <c r="K25" s="273">
        <f t="shared" si="1"/>
        <v>0</v>
      </c>
      <c r="L25" s="684"/>
      <c r="M25" s="677"/>
      <c r="N25" s="677"/>
      <c r="O25" s="677"/>
      <c r="P25" s="677"/>
      <c r="Q25" s="677"/>
      <c r="R25" s="677"/>
      <c r="S25" s="677"/>
    </row>
    <row r="26" spans="1:19" ht="15" hidden="1" customHeight="1" x14ac:dyDescent="0.25">
      <c r="A26" s="626" t="s">
        <v>544</v>
      </c>
      <c r="B26" s="585"/>
      <c r="C26" s="585"/>
      <c r="D26" s="585"/>
      <c r="E26" s="204">
        <f>IF(E24=0,0,E25/E24)</f>
        <v>0</v>
      </c>
      <c r="F26" s="204">
        <f>IF(F24=0,0,F25/F24)</f>
        <v>0</v>
      </c>
      <c r="G26" s="204"/>
      <c r="H26" s="204">
        <f>IF(H24=0,0,H25/H24)</f>
        <v>0</v>
      </c>
      <c r="I26" s="204">
        <f>IF(I24=0,0,I25/I24)</f>
        <v>0</v>
      </c>
      <c r="K26" s="276">
        <f t="shared" si="1"/>
        <v>0</v>
      </c>
      <c r="L26" s="684"/>
      <c r="M26" s="677"/>
      <c r="N26" s="677"/>
      <c r="O26" s="677"/>
      <c r="P26" s="677"/>
      <c r="Q26" s="677"/>
      <c r="R26" s="677"/>
      <c r="S26" s="677"/>
    </row>
    <row r="27" spans="1:19" ht="15" hidden="1" customHeight="1" x14ac:dyDescent="0.25">
      <c r="A27" s="626" t="s">
        <v>40</v>
      </c>
      <c r="B27" s="626"/>
      <c r="C27" s="626"/>
      <c r="D27" s="626"/>
      <c r="E27" s="195"/>
      <c r="F27" s="198"/>
      <c r="G27" s="196"/>
      <c r="H27" s="195"/>
      <c r="I27" s="195"/>
      <c r="K27" s="273">
        <f t="shared" si="1"/>
        <v>0</v>
      </c>
      <c r="L27" s="684"/>
      <c r="M27" s="677"/>
      <c r="N27" s="677"/>
      <c r="O27" s="677"/>
      <c r="P27" s="677"/>
      <c r="Q27" s="677"/>
      <c r="R27" s="677"/>
      <c r="S27" s="677"/>
    </row>
    <row r="28" spans="1:19" ht="15" hidden="1" customHeight="1" x14ac:dyDescent="0.25">
      <c r="A28" s="626" t="s">
        <v>521</v>
      </c>
      <c r="B28" s="626"/>
      <c r="C28" s="626"/>
      <c r="D28" s="626"/>
      <c r="E28" s="195"/>
      <c r="F28" s="198"/>
      <c r="G28" s="196"/>
      <c r="H28" s="196">
        <f>E28+F28</f>
        <v>0</v>
      </c>
      <c r="I28" s="196"/>
    </row>
    <row r="29" spans="1:19" ht="15" hidden="1" customHeight="1" x14ac:dyDescent="0.25">
      <c r="A29" s="3"/>
      <c r="B29" s="3"/>
      <c r="C29" s="3"/>
      <c r="D29" s="3"/>
      <c r="E29" s="3"/>
      <c r="F29" s="3"/>
      <c r="G29" s="3"/>
      <c r="H29" s="3"/>
    </row>
    <row r="30" spans="1:19" ht="77.099999999999994" hidden="1" customHeight="1" x14ac:dyDescent="0.25">
      <c r="A30" s="615" t="s">
        <v>41</v>
      </c>
      <c r="B30" s="616"/>
      <c r="C30" s="616"/>
      <c r="D30" s="616"/>
      <c r="E30" s="627"/>
      <c r="F30" s="627"/>
      <c r="G30" s="628"/>
      <c r="H30" s="628"/>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835" priority="53" operator="greaterThan">
      <formula>1</formula>
    </cfRule>
  </conditionalFormatting>
  <conditionalFormatting sqref="K9">
    <cfRule type="expression" dxfId="834" priority="42">
      <formula>$H$9&gt;$I$9</formula>
    </cfRule>
    <cfRule type="expression" dxfId="833" priority="46">
      <formula>$I$8&lt;$I$9</formula>
    </cfRule>
    <cfRule type="expression" dxfId="832" priority="47">
      <formula>$H$8&lt;$H$9</formula>
    </cfRule>
    <cfRule type="expression" dxfId="831" priority="48">
      <formula>$G$8&lt;$G$9</formula>
    </cfRule>
    <cfRule type="expression" dxfId="830" priority="49">
      <formula>$F$8&lt;$F$9</formula>
    </cfRule>
    <cfRule type="expression" dxfId="829" priority="50">
      <formula>$E$8&lt;$E$9</formula>
    </cfRule>
  </conditionalFormatting>
  <conditionalFormatting sqref="K6">
    <cfRule type="cellIs" dxfId="828" priority="39" operator="greaterThan">
      <formula>$I$6</formula>
    </cfRule>
  </conditionalFormatting>
  <conditionalFormatting sqref="K7">
    <cfRule type="cellIs" dxfId="827" priority="38" operator="greaterThan">
      <formula>$I$7</formula>
    </cfRule>
  </conditionalFormatting>
  <conditionalFormatting sqref="K8">
    <cfRule type="cellIs" dxfId="826" priority="37" operator="greaterThan">
      <formula>$I$8</formula>
    </cfRule>
  </conditionalFormatting>
  <conditionalFormatting sqref="K10">
    <cfRule type="cellIs" dxfId="825" priority="33" operator="greaterThan">
      <formula>$I$10</formula>
    </cfRule>
  </conditionalFormatting>
  <conditionalFormatting sqref="K11">
    <cfRule type="cellIs" dxfId="824" priority="26" operator="lessThan">
      <formula>$G$11</formula>
    </cfRule>
    <cfRule type="cellIs" dxfId="823" priority="27" operator="lessThan">
      <formula>$F$11</formula>
    </cfRule>
    <cfRule type="cellIs" dxfId="822" priority="28" operator="lessThan">
      <formula>$E$11</formula>
    </cfRule>
    <cfRule type="cellIs" dxfId="821" priority="29" operator="greaterThan">
      <formula>$I$11</formula>
    </cfRule>
  </conditionalFormatting>
  <conditionalFormatting sqref="H26">
    <cfRule type="cellIs" dxfId="820" priority="2" operator="greaterThan">
      <formula>1</formula>
    </cfRule>
    <cfRule type="cellIs" dxfId="819" priority="21" operator="greaterThan">
      <formula>$I$26</formula>
    </cfRule>
  </conditionalFormatting>
  <conditionalFormatting sqref="K22">
    <cfRule type="cellIs" dxfId="818" priority="17" operator="greaterThan">
      <formula>$I$22</formula>
    </cfRule>
  </conditionalFormatting>
  <conditionalFormatting sqref="K23">
    <cfRule type="cellIs" dxfId="817" priority="16" operator="greaterThan">
      <formula>$I$23</formula>
    </cfRule>
  </conditionalFormatting>
  <conditionalFormatting sqref="K24">
    <cfRule type="cellIs" dxfId="816" priority="15" operator="greaterThan">
      <formula>$I$24</formula>
    </cfRule>
  </conditionalFormatting>
  <conditionalFormatting sqref="K25">
    <cfRule type="expression" dxfId="815" priority="7">
      <formula>$I$25&gt;$I$24</formula>
    </cfRule>
    <cfRule type="expression" dxfId="814" priority="8">
      <formula>$F$25&gt;$F$24</formula>
    </cfRule>
    <cfRule type="expression" dxfId="813" priority="9">
      <formula>$E$25&gt;$E$24</formula>
    </cfRule>
    <cfRule type="cellIs" dxfId="812" priority="14" operator="greaterThan">
      <formula>$I$25</formula>
    </cfRule>
  </conditionalFormatting>
  <conditionalFormatting sqref="K26">
    <cfRule type="cellIs" dxfId="811" priority="13" operator="greaterThan">
      <formula>$I$26</formula>
    </cfRule>
  </conditionalFormatting>
  <conditionalFormatting sqref="K27">
    <cfRule type="expression" dxfId="810" priority="5">
      <formula>$H$27&lt;$F$27</formula>
    </cfRule>
    <cfRule type="expression" dxfId="809" priority="6">
      <formula>$H$27&lt;$E$27</formula>
    </cfRule>
    <cfRule type="cellIs" dxfId="808" priority="12" operator="greaterThan">
      <formula>$I$27</formula>
    </cfRule>
  </conditionalFormatting>
  <conditionalFormatting sqref="E26">
    <cfRule type="cellIs" dxfId="807" priority="4" operator="greaterThan">
      <formula>1</formula>
    </cfRule>
  </conditionalFormatting>
  <conditionalFormatting sqref="F26">
    <cfRule type="cellIs" dxfId="806" priority="3" operator="greaterThan">
      <formula>1</formula>
    </cfRule>
  </conditionalFormatting>
  <conditionalFormatting sqref="I26">
    <cfRule type="cellIs" dxfId="805"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xr:uid="{00000000-0002-0000-0500-000000000000}">
      <formula1>0</formula1>
    </dataValidation>
    <dataValidation type="decimal" operator="greaterThanOrEqual" allowBlank="1" showInputMessage="1" showErrorMessage="1" error="zadejte číslo větší nebo rovné 0" sqref="E7:G7 I7 E9:G9 I9 E23:F23 I23 I25" xr:uid="{00000000-0002-0000-0500-000001000000}">
      <formula1>0</formula1>
    </dataValidation>
    <dataValidation type="decimal" operator="greaterThanOrEqual" allowBlank="1" showInputMessage="1" showErrorMessage="1" error="zadejte celé číslo větší nebo rovné 0" sqref="E25:F25" xr:uid="{00000000-0002-0000-0500-000002000000}">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92D050"/>
    <pageSetUpPr fitToPage="1"/>
  </sheetPr>
  <dimension ref="A1:S58"/>
  <sheetViews>
    <sheetView topLeftCell="A17" workbookViewId="0">
      <selection activeCell="O16" sqref="O16"/>
    </sheetView>
  </sheetViews>
  <sheetFormatPr defaultRowHeight="14.25" x14ac:dyDescent="0.2"/>
  <cols>
    <col min="1" max="1" width="4.5703125" style="3" customWidth="1"/>
    <col min="2" max="2" width="36" style="318" customWidth="1"/>
    <col min="3" max="3" width="13.7109375" style="318" customWidth="1"/>
    <col min="4" max="4" width="64.140625" style="318"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90" t="s">
        <v>362</v>
      </c>
      <c r="B1" s="691"/>
      <c r="C1" s="691"/>
      <c r="D1" s="691"/>
      <c r="E1" s="691"/>
      <c r="F1" s="691"/>
      <c r="G1" s="692"/>
      <c r="H1" s="692"/>
      <c r="R1" s="173"/>
    </row>
    <row r="2" spans="1:18" ht="87" customHeight="1" x14ac:dyDescent="0.25">
      <c r="A2" s="412"/>
      <c r="B2" s="698" t="s">
        <v>907</v>
      </c>
      <c r="C2" s="699"/>
      <c r="D2" s="699"/>
      <c r="E2" s="413"/>
      <c r="F2" s="317"/>
      <c r="G2" s="320"/>
      <c r="H2" s="320"/>
      <c r="Q2" s="223" t="s">
        <v>530</v>
      </c>
      <c r="R2" s="173"/>
    </row>
    <row r="3" spans="1:18" s="318" customFormat="1" ht="15" x14ac:dyDescent="0.25">
      <c r="A3" s="414"/>
      <c r="B3" s="422"/>
      <c r="C3" s="421"/>
      <c r="D3" s="422"/>
      <c r="E3" s="414"/>
      <c r="R3" s="319"/>
    </row>
    <row r="4" spans="1:18" s="318" customFormat="1" ht="15" x14ac:dyDescent="0.25">
      <c r="A4" s="414"/>
      <c r="B4" s="422" t="s">
        <v>655</v>
      </c>
      <c r="C4" s="421"/>
      <c r="D4" s="422" t="str">
        <f>INDEX(data!A1:A34,'úvodní list'!J13)</f>
        <v>nevybráno</v>
      </c>
      <c r="E4" s="414"/>
      <c r="R4" s="319"/>
    </row>
    <row r="5" spans="1:18" s="318" customFormat="1" ht="12" x14ac:dyDescent="0.2">
      <c r="A5" s="414"/>
      <c r="B5" s="414" t="s">
        <v>657</v>
      </c>
      <c r="C5" s="414"/>
      <c r="D5" s="414"/>
      <c r="E5" s="414"/>
      <c r="R5" s="319"/>
    </row>
    <row r="6" spans="1:18" s="318" customFormat="1" ht="12" x14ac:dyDescent="0.2">
      <c r="A6" s="414"/>
      <c r="B6" s="415"/>
      <c r="C6" s="414"/>
      <c r="D6" s="414"/>
      <c r="E6" s="414"/>
    </row>
    <row r="7" spans="1:18" s="318" customFormat="1" ht="15" x14ac:dyDescent="0.25">
      <c r="A7" s="414"/>
      <c r="B7" s="700" t="s">
        <v>616</v>
      </c>
      <c r="C7" s="701"/>
      <c r="D7" s="702"/>
      <c r="E7" s="414"/>
    </row>
    <row r="8" spans="1:18" s="318" customFormat="1" ht="12" x14ac:dyDescent="0.2">
      <c r="A8" s="414"/>
      <c r="B8" s="331"/>
      <c r="C8" s="332"/>
      <c r="D8" s="330"/>
      <c r="E8" s="414"/>
    </row>
    <row r="9" spans="1:18" s="318" customFormat="1" ht="26.25" customHeight="1" x14ac:dyDescent="0.2">
      <c r="A9" s="414"/>
      <c r="B9" s="693" t="s">
        <v>597</v>
      </c>
      <c r="C9" s="696"/>
      <c r="D9" s="697"/>
      <c r="E9" s="414"/>
    </row>
    <row r="10" spans="1:18" s="318" customFormat="1" ht="12" x14ac:dyDescent="0.2">
      <c r="A10" s="414"/>
      <c r="B10" s="327" t="s">
        <v>595</v>
      </c>
      <c r="C10" s="333" t="s">
        <v>594</v>
      </c>
      <c r="D10" s="326" t="s">
        <v>596</v>
      </c>
      <c r="E10" s="414"/>
    </row>
    <row r="11" spans="1:18" s="318" customFormat="1" ht="15" x14ac:dyDescent="0.2">
      <c r="A11" s="414"/>
      <c r="B11" s="334" t="s">
        <v>593</v>
      </c>
      <c r="C11" s="336"/>
      <c r="D11" s="337"/>
      <c r="E11" s="414"/>
    </row>
    <row r="12" spans="1:18" s="318" customFormat="1" ht="36.75" x14ac:dyDescent="0.25">
      <c r="A12" s="414"/>
      <c r="B12" s="328" t="str">
        <f>INDEX(data!L1:L34,'úvodní list'!J13)</f>
        <v xml:space="preserve">   </v>
      </c>
      <c r="C12" s="362"/>
      <c r="D12" s="329" t="s">
        <v>883</v>
      </c>
      <c r="E12" s="414"/>
      <c r="F12" s="322"/>
      <c r="H12" s="703" t="str">
        <f>IF(C13&gt;C12,"zadaná minimální hodnota indikátoru 1 je větší než maximální hodnota indikátoru 1","   ")</f>
        <v xml:space="preserve">   </v>
      </c>
      <c r="I12" s="704"/>
      <c r="J12" s="704"/>
      <c r="K12" s="704"/>
      <c r="L12" s="704"/>
      <c r="M12" s="704"/>
      <c r="N12" s="704"/>
      <c r="O12" s="704"/>
    </row>
    <row r="13" spans="1:18" s="318" customFormat="1" ht="36" customHeight="1" x14ac:dyDescent="0.2">
      <c r="A13" s="414"/>
      <c r="B13" s="328" t="str">
        <f>INDEX(data!M1:M34,'úvodní list'!J13)</f>
        <v xml:space="preserve">   </v>
      </c>
      <c r="C13" s="362"/>
      <c r="D13" s="329" t="s">
        <v>908</v>
      </c>
      <c r="E13" s="414"/>
      <c r="F13" s="322"/>
    </row>
    <row r="14" spans="1:18" s="318" customFormat="1" ht="12" x14ac:dyDescent="0.2">
      <c r="A14" s="414"/>
      <c r="B14" s="335" t="s">
        <v>592</v>
      </c>
      <c r="C14" s="363"/>
      <c r="D14" s="329"/>
      <c r="E14" s="414"/>
      <c r="F14" s="322"/>
    </row>
    <row r="15" spans="1:18" s="318" customFormat="1" ht="36" customHeight="1" x14ac:dyDescent="0.2">
      <c r="A15" s="414"/>
      <c r="B15" s="328" t="str">
        <f>INDEX(data!N1:N34,'úvodní list'!J13)</f>
        <v xml:space="preserve">   </v>
      </c>
      <c r="C15" s="362"/>
      <c r="D15" s="329" t="s">
        <v>908</v>
      </c>
      <c r="E15" s="414"/>
      <c r="F15" s="322"/>
    </row>
    <row r="16" spans="1:18" s="318" customFormat="1" ht="27.75" customHeight="1" x14ac:dyDescent="0.25">
      <c r="A16" s="414"/>
      <c r="B16" s="693" t="s">
        <v>598</v>
      </c>
      <c r="C16" s="694"/>
      <c r="D16" s="695"/>
      <c r="E16" s="414"/>
    </row>
    <row r="17" spans="1:19" s="318" customFormat="1" ht="15" x14ac:dyDescent="0.25">
      <c r="A17" s="414"/>
      <c r="B17" s="328" t="str">
        <f>INDEX(data!C1:C34,'úvodní list'!J13)</f>
        <v xml:space="preserve">   </v>
      </c>
      <c r="C17" s="359">
        <f>INDEX(data!D1:D34,'úvodní list'!J13)</f>
        <v>0</v>
      </c>
      <c r="D17" s="349" t="str">
        <f>INDEX(data!E1:E34,'úvodní list'!J13)</f>
        <v>vyberte druh sociální služby na úvodním listu formuláře</v>
      </c>
      <c r="E17" s="414"/>
      <c r="F17" s="322" t="s">
        <v>604</v>
      </c>
      <c r="G17" s="360"/>
      <c r="H17" s="230"/>
      <c r="I17" s="230"/>
      <c r="J17" s="230"/>
      <c r="K17" s="230"/>
      <c r="L17" s="230"/>
      <c r="M17" s="230"/>
      <c r="N17" s="230"/>
      <c r="O17" s="361"/>
      <c r="P17" s="230"/>
      <c r="Q17" s="230"/>
      <c r="R17" s="230"/>
      <c r="S17" s="230"/>
    </row>
    <row r="18" spans="1:19" s="318" customFormat="1" ht="12" x14ac:dyDescent="0.2">
      <c r="A18" s="414"/>
      <c r="B18" s="328" t="str">
        <f>INDEX(data!F1:F34,'úvodní list'!J13)</f>
        <v xml:space="preserve">   </v>
      </c>
      <c r="C18" s="369">
        <f>INDEX(data!G1:G34,'úvodní list'!J13)</f>
        <v>0</v>
      </c>
      <c r="D18" s="358" t="str">
        <f>INDEX(data!H1:H34,'úvodní list'!J13)</f>
        <v>vyberte druh sociální služby na úvodním listu formuláře</v>
      </c>
      <c r="E18" s="414"/>
      <c r="F18" s="322" t="s">
        <v>620</v>
      </c>
    </row>
    <row r="19" spans="1:19" s="318" customFormat="1" ht="12" x14ac:dyDescent="0.2">
      <c r="A19" s="414"/>
      <c r="B19" s="331"/>
      <c r="C19" s="332"/>
      <c r="D19" s="330"/>
      <c r="E19" s="414"/>
    </row>
    <row r="20" spans="1:19" s="318" customFormat="1" ht="12" x14ac:dyDescent="0.2">
      <c r="A20" s="414"/>
      <c r="B20" s="416"/>
      <c r="C20" s="417"/>
      <c r="D20" s="416"/>
      <c r="E20" s="414"/>
    </row>
    <row r="21" spans="1:19" s="318" customFormat="1" ht="15" x14ac:dyDescent="0.25">
      <c r="A21" s="414"/>
      <c r="B21" s="415"/>
      <c r="C21" s="688" t="str">
        <f>IF(C17&gt;C12,"Službu je nutno rozdělit s důvodu překročení maximální hodnoty indikátoru 1 !!!","   ")</f>
        <v xml:space="preserve">   </v>
      </c>
      <c r="D21" s="689"/>
      <c r="E21" s="414"/>
    </row>
    <row r="22" spans="1:19" s="318" customFormat="1" ht="12" x14ac:dyDescent="0.2">
      <c r="A22" s="414"/>
      <c r="B22" s="415"/>
      <c r="C22" s="414"/>
      <c r="D22" s="415"/>
      <c r="E22" s="414"/>
    </row>
    <row r="23" spans="1:19" x14ac:dyDescent="0.2">
      <c r="A23" s="371"/>
      <c r="B23" s="418" t="s">
        <v>590</v>
      </c>
      <c r="C23" s="414"/>
      <c r="D23" s="415"/>
      <c r="E23" s="371"/>
      <c r="H23" s="500"/>
      <c r="I23" s="500"/>
      <c r="J23" s="500"/>
      <c r="K23" s="500"/>
      <c r="L23" s="500"/>
      <c r="M23" s="500"/>
      <c r="N23" s="500"/>
      <c r="O23" s="500"/>
      <c r="P23" s="500"/>
    </row>
    <row r="24" spans="1:19" ht="15" hidden="1" x14ac:dyDescent="0.25">
      <c r="A24" s="371"/>
      <c r="B24" s="342" t="s">
        <v>885</v>
      </c>
      <c r="C24" s="525">
        <f>C13</f>
        <v>0</v>
      </c>
      <c r="D24" s="357" t="s">
        <v>625</v>
      </c>
      <c r="E24" s="371"/>
      <c r="G24" s="338"/>
      <c r="H24" s="501"/>
      <c r="I24" s="501"/>
      <c r="J24" s="501"/>
      <c r="K24" s="501"/>
      <c r="L24" s="501"/>
      <c r="M24" s="501"/>
      <c r="N24" s="500"/>
      <c r="O24" s="500"/>
      <c r="P24" s="500"/>
    </row>
    <row r="25" spans="1:19" hidden="1" x14ac:dyDescent="0.2">
      <c r="A25" s="371"/>
      <c r="B25" s="342" t="s">
        <v>600</v>
      </c>
      <c r="C25" s="343">
        <f>IF(C17&lt;C24,(C24-C17)/C24,0)</f>
        <v>0</v>
      </c>
      <c r="D25" s="342"/>
      <c r="E25" s="371"/>
      <c r="H25" s="500"/>
      <c r="I25" s="500"/>
      <c r="J25" s="500"/>
      <c r="K25" s="500"/>
      <c r="L25" s="500"/>
      <c r="M25" s="500"/>
      <c r="N25" s="500"/>
      <c r="O25" s="500"/>
      <c r="P25" s="500"/>
    </row>
    <row r="26" spans="1:19" hidden="1" x14ac:dyDescent="0.2">
      <c r="A26" s="371"/>
      <c r="B26" s="342" t="s">
        <v>909</v>
      </c>
      <c r="C26" s="343">
        <f>ROUND(C25,3)</f>
        <v>0</v>
      </c>
      <c r="D26" s="342"/>
      <c r="E26" s="371"/>
      <c r="H26" s="500"/>
      <c r="I26" s="500"/>
      <c r="J26" s="500"/>
      <c r="K26" s="500"/>
      <c r="L26" s="500"/>
      <c r="M26" s="500"/>
      <c r="N26" s="500"/>
      <c r="O26" s="500"/>
      <c r="P26" s="500"/>
    </row>
    <row r="27" spans="1:19" hidden="1" x14ac:dyDescent="0.2">
      <c r="A27" s="371"/>
      <c r="B27" s="342" t="s">
        <v>881</v>
      </c>
      <c r="C27" s="522">
        <f>'část E náklady'!H29+'část E náklady'!H67</f>
        <v>0</v>
      </c>
      <c r="D27" s="342"/>
      <c r="E27" s="371"/>
      <c r="H27" s="500"/>
      <c r="I27" s="500"/>
      <c r="J27" s="500"/>
      <c r="K27" s="500"/>
      <c r="L27" s="500"/>
      <c r="M27" s="500"/>
      <c r="N27" s="500"/>
      <c r="O27" s="500"/>
      <c r="P27" s="500"/>
    </row>
    <row r="28" spans="1:19" hidden="1" x14ac:dyDescent="0.2">
      <c r="A28" s="371"/>
      <c r="B28" s="342" t="s">
        <v>882</v>
      </c>
      <c r="C28" s="522">
        <f>'část E náklady'!I29+'část E náklady'!I67</f>
        <v>0</v>
      </c>
      <c r="D28" s="342"/>
      <c r="E28" s="371"/>
      <c r="H28" s="500"/>
      <c r="I28" s="500"/>
      <c r="J28" s="500"/>
      <c r="K28" s="500"/>
      <c r="L28" s="500"/>
      <c r="M28" s="500"/>
      <c r="N28" s="500"/>
      <c r="O28" s="500"/>
      <c r="P28" s="500"/>
    </row>
    <row r="29" spans="1:19" hidden="1" x14ac:dyDescent="0.2">
      <c r="A29" s="371"/>
      <c r="B29" s="342" t="s">
        <v>884</v>
      </c>
      <c r="C29" s="522">
        <f>'část E náklady'!J29+'část E náklady'!J67</f>
        <v>0</v>
      </c>
      <c r="D29" s="342"/>
      <c r="E29" s="371"/>
      <c r="H29" s="500"/>
      <c r="I29" s="500"/>
      <c r="J29" s="500"/>
      <c r="K29" s="500"/>
      <c r="L29" s="500"/>
      <c r="M29" s="500"/>
      <c r="N29" s="500"/>
      <c r="O29" s="500"/>
      <c r="P29" s="500"/>
    </row>
    <row r="30" spans="1:19" ht="15" x14ac:dyDescent="0.25">
      <c r="A30" s="371"/>
      <c r="B30" s="323" t="s">
        <v>609</v>
      </c>
      <c r="C30" s="324" t="s">
        <v>610</v>
      </c>
      <c r="D30" s="323" t="s">
        <v>596</v>
      </c>
      <c r="E30" s="371"/>
      <c r="F30" s="338" t="s">
        <v>617</v>
      </c>
      <c r="H30" s="500"/>
      <c r="I30" s="500"/>
      <c r="J30" s="500"/>
      <c r="K30" s="500"/>
      <c r="L30" s="500"/>
      <c r="M30" s="500"/>
      <c r="N30" s="500"/>
      <c r="O30" s="500"/>
      <c r="P30" s="500"/>
    </row>
    <row r="31" spans="1:19" x14ac:dyDescent="0.2">
      <c r="A31" s="371"/>
      <c r="B31" s="325" t="s">
        <v>874</v>
      </c>
      <c r="C31" s="352">
        <f>'část E náklady'!E11</f>
        <v>0</v>
      </c>
      <c r="D31" s="347" t="s">
        <v>892</v>
      </c>
      <c r="E31" s="371"/>
      <c r="F31" s="321" t="s">
        <v>611</v>
      </c>
      <c r="H31" s="502"/>
      <c r="I31" s="503"/>
      <c r="J31" s="503"/>
      <c r="K31" s="503"/>
      <c r="L31" s="503"/>
      <c r="M31" s="503"/>
      <c r="N31" s="503"/>
      <c r="O31" s="503"/>
      <c r="P31" s="503"/>
    </row>
    <row r="32" spans="1:19" ht="14.25" customHeight="1" x14ac:dyDescent="0.25">
      <c r="A32" s="371"/>
      <c r="B32" s="325" t="s">
        <v>876</v>
      </c>
      <c r="C32" s="352">
        <f>IF(C27,ROUNDDOWN(C31*C26,-2),0)</f>
        <v>0</v>
      </c>
      <c r="D32" s="348" t="s">
        <v>622</v>
      </c>
      <c r="E32" s="371"/>
      <c r="F32" s="321"/>
      <c r="H32" s="504"/>
      <c r="I32" s="504"/>
      <c r="J32" s="504"/>
      <c r="K32" s="504"/>
      <c r="L32" s="504"/>
      <c r="M32" s="504"/>
      <c r="N32" s="504"/>
      <c r="O32" s="504"/>
      <c r="P32" s="504"/>
    </row>
    <row r="33" spans="1:16" ht="15" x14ac:dyDescent="0.25">
      <c r="A33" s="371"/>
      <c r="B33" s="325" t="s">
        <v>606</v>
      </c>
      <c r="C33" s="352">
        <f>'část E náklady'!E16</f>
        <v>0</v>
      </c>
      <c r="D33" s="347" t="s">
        <v>893</v>
      </c>
      <c r="E33" s="371"/>
      <c r="F33" s="321" t="s">
        <v>611</v>
      </c>
      <c r="H33" s="504"/>
      <c r="I33" s="504"/>
      <c r="J33" s="504"/>
      <c r="K33" s="504"/>
      <c r="L33" s="504"/>
      <c r="M33" s="504"/>
      <c r="N33" s="504"/>
      <c r="O33" s="504"/>
      <c r="P33" s="504"/>
    </row>
    <row r="34" spans="1:16" ht="14.25" customHeight="1" x14ac:dyDescent="0.2">
      <c r="A34" s="371"/>
      <c r="B34" s="325" t="s">
        <v>602</v>
      </c>
      <c r="C34" s="352">
        <f>IF(C28,ROUNDDOWN(C33*C26,-2),0)</f>
        <v>0</v>
      </c>
      <c r="D34" s="348" t="s">
        <v>622</v>
      </c>
      <c r="E34" s="371"/>
      <c r="F34" s="321"/>
      <c r="H34" s="500"/>
      <c r="I34" s="500"/>
      <c r="J34" s="500"/>
      <c r="K34" s="500"/>
      <c r="L34" s="500"/>
      <c r="M34" s="500"/>
      <c r="N34" s="500"/>
      <c r="O34" s="500"/>
      <c r="P34" s="500"/>
    </row>
    <row r="35" spans="1:16" x14ac:dyDescent="0.2">
      <c r="A35" s="371"/>
      <c r="B35" s="325" t="s">
        <v>607</v>
      </c>
      <c r="C35" s="352">
        <f>'část E náklady'!E21</f>
        <v>0</v>
      </c>
      <c r="D35" s="347" t="s">
        <v>894</v>
      </c>
      <c r="E35" s="371"/>
      <c r="F35" s="321" t="s">
        <v>611</v>
      </c>
      <c r="H35" s="500"/>
      <c r="I35" s="500"/>
      <c r="J35" s="500"/>
      <c r="K35" s="500"/>
      <c r="L35" s="500"/>
      <c r="M35" s="500"/>
      <c r="N35" s="500"/>
      <c r="O35" s="500"/>
      <c r="P35" s="500"/>
    </row>
    <row r="36" spans="1:16" ht="14.25" customHeight="1" x14ac:dyDescent="0.2">
      <c r="A36" s="371"/>
      <c r="B36" s="325" t="s">
        <v>603</v>
      </c>
      <c r="C36" s="352">
        <f>IF(C29,ROUNDDOWN(C35*C26,-2),0)</f>
        <v>0</v>
      </c>
      <c r="D36" s="348" t="s">
        <v>622</v>
      </c>
      <c r="E36" s="371"/>
      <c r="F36" s="321"/>
      <c r="H36" s="500"/>
      <c r="I36" s="500"/>
      <c r="J36" s="500"/>
      <c r="K36" s="500"/>
      <c r="L36" s="500"/>
      <c r="M36" s="500"/>
      <c r="N36" s="500"/>
      <c r="O36" s="500"/>
      <c r="P36" s="500"/>
    </row>
    <row r="37" spans="1:16" x14ac:dyDescent="0.2">
      <c r="A37" s="371"/>
      <c r="B37" s="339" t="s">
        <v>601</v>
      </c>
      <c r="C37" s="353">
        <f>C32+C34+C36</f>
        <v>0</v>
      </c>
      <c r="D37" s="325"/>
      <c r="E37" s="371"/>
      <c r="F37" s="318"/>
    </row>
    <row r="38" spans="1:16" x14ac:dyDescent="0.2">
      <c r="A38" s="371"/>
      <c r="B38" s="418"/>
      <c r="C38" s="420"/>
      <c r="D38" s="415"/>
      <c r="E38" s="371"/>
      <c r="F38" s="318"/>
      <c r="O38" s="500"/>
    </row>
    <row r="39" spans="1:16" x14ac:dyDescent="0.2">
      <c r="A39" s="371"/>
      <c r="B39" s="418" t="s">
        <v>592</v>
      </c>
      <c r="C39" s="420"/>
      <c r="D39" s="415"/>
      <c r="E39" s="371"/>
      <c r="F39" s="318"/>
    </row>
    <row r="40" spans="1:16" ht="24" hidden="1" customHeight="1" x14ac:dyDescent="0.2">
      <c r="A40" s="371"/>
      <c r="B40" s="342" t="s">
        <v>644</v>
      </c>
      <c r="C40" s="354">
        <f>IF('úvodní list'!J13=8,50,65)</f>
        <v>65</v>
      </c>
      <c r="D40" s="370" t="s">
        <v>648</v>
      </c>
      <c r="E40" s="371"/>
      <c r="F40" s="318"/>
    </row>
    <row r="41" spans="1:16" ht="15" hidden="1" customHeight="1" x14ac:dyDescent="0.2">
      <c r="A41" s="419"/>
      <c r="B41" s="342" t="s">
        <v>630</v>
      </c>
      <c r="C41" s="354">
        <f>IF(B15="obložnost (min.)",C15/100,C15*C40/100)</f>
        <v>0</v>
      </c>
      <c r="D41" s="342" t="s">
        <v>645</v>
      </c>
      <c r="E41" s="371"/>
      <c r="F41" s="318" t="s">
        <v>621</v>
      </c>
    </row>
    <row r="42" spans="1:16" ht="15" hidden="1" customHeight="1" x14ac:dyDescent="0.2">
      <c r="A42" s="419"/>
      <c r="B42" s="342" t="s">
        <v>646</v>
      </c>
      <c r="C42" s="354">
        <f>IF(C41&gt;C18,IF(C37&gt;0,0,1),0)</f>
        <v>0</v>
      </c>
      <c r="D42" s="342" t="s">
        <v>647</v>
      </c>
      <c r="E42" s="371"/>
      <c r="F42" s="318"/>
    </row>
    <row r="43" spans="1:16" x14ac:dyDescent="0.2">
      <c r="A43" s="371"/>
      <c r="B43" s="325" t="s">
        <v>874</v>
      </c>
      <c r="C43" s="352">
        <f>'část E náklady'!E11</f>
        <v>0</v>
      </c>
      <c r="D43" s="347" t="s">
        <v>892</v>
      </c>
      <c r="E43" s="371"/>
      <c r="F43" s="321" t="s">
        <v>611</v>
      </c>
    </row>
    <row r="44" spans="1:16" x14ac:dyDescent="0.2">
      <c r="A44" s="371"/>
      <c r="B44" s="325" t="s">
        <v>875</v>
      </c>
      <c r="C44" s="352">
        <f>IF(C42=1,IF(C27,(ROUNDDOWN(C43*0.02,-2)),0),0)</f>
        <v>0</v>
      </c>
      <c r="D44" s="348" t="s">
        <v>622</v>
      </c>
      <c r="E44" s="371"/>
    </row>
    <row r="45" spans="1:16" x14ac:dyDescent="0.2">
      <c r="A45" s="371"/>
      <c r="B45" s="325" t="s">
        <v>606</v>
      </c>
      <c r="C45" s="352">
        <f>'část E náklady'!E16</f>
        <v>0</v>
      </c>
      <c r="D45" s="347" t="s">
        <v>893</v>
      </c>
      <c r="E45" s="371"/>
      <c r="F45" s="321" t="s">
        <v>611</v>
      </c>
    </row>
    <row r="46" spans="1:16" x14ac:dyDescent="0.2">
      <c r="A46" s="371"/>
      <c r="B46" s="325" t="s">
        <v>612</v>
      </c>
      <c r="C46" s="352">
        <f>IF(C42=1,IF(C28,(ROUNDDOWN(C45*0.02,-2)),0),0)</f>
        <v>0</v>
      </c>
      <c r="D46" s="348" t="s">
        <v>622</v>
      </c>
      <c r="E46" s="371"/>
    </row>
    <row r="47" spans="1:16" x14ac:dyDescent="0.2">
      <c r="A47" s="371"/>
      <c r="B47" s="325" t="s">
        <v>607</v>
      </c>
      <c r="C47" s="352">
        <f>'část E náklady'!E21</f>
        <v>0</v>
      </c>
      <c r="D47" s="347" t="s">
        <v>894</v>
      </c>
      <c r="E47" s="371"/>
      <c r="F47" s="321" t="s">
        <v>611</v>
      </c>
    </row>
    <row r="48" spans="1:16" ht="13.5" customHeight="1" x14ac:dyDescent="0.2">
      <c r="A48" s="371"/>
      <c r="B48" s="325" t="s">
        <v>613</v>
      </c>
      <c r="C48" s="352">
        <f>IF(C42=1,IF(C29,(ROUNDDOWN(C47*0.02,-2)),0),0)</f>
        <v>0</v>
      </c>
      <c r="D48" s="344" t="s">
        <v>622</v>
      </c>
      <c r="E48" s="371"/>
    </row>
    <row r="49" spans="1:6" ht="27.75" customHeight="1" x14ac:dyDescent="0.2">
      <c r="A49" s="371"/>
      <c r="B49" s="339" t="s">
        <v>618</v>
      </c>
      <c r="C49" s="353">
        <f>C44+C46+C48</f>
        <v>0</v>
      </c>
      <c r="D49" s="346" t="s">
        <v>623</v>
      </c>
      <c r="E49" s="371"/>
    </row>
    <row r="50" spans="1:6" x14ac:dyDescent="0.2">
      <c r="A50" s="371"/>
      <c r="B50" s="414"/>
      <c r="C50" s="420"/>
      <c r="D50" s="415"/>
      <c r="E50" s="371"/>
    </row>
    <row r="51" spans="1:6" x14ac:dyDescent="0.2">
      <c r="A51" s="371"/>
      <c r="B51" s="345" t="s">
        <v>877</v>
      </c>
      <c r="C51" s="352">
        <f>C32+C44</f>
        <v>0</v>
      </c>
      <c r="D51" s="686" t="s">
        <v>654</v>
      </c>
      <c r="E51" s="371"/>
    </row>
    <row r="52" spans="1:6" x14ac:dyDescent="0.2">
      <c r="A52" s="371"/>
      <c r="B52" s="345" t="s">
        <v>614</v>
      </c>
      <c r="C52" s="352">
        <f>C34+C46</f>
        <v>0</v>
      </c>
      <c r="D52" s="687"/>
      <c r="E52" s="371"/>
    </row>
    <row r="53" spans="1:6" x14ac:dyDescent="0.2">
      <c r="A53" s="371"/>
      <c r="B53" s="345" t="s">
        <v>615</v>
      </c>
      <c r="C53" s="352">
        <f>C36+C48</f>
        <v>0</v>
      </c>
      <c r="D53" s="687"/>
      <c r="E53" s="371"/>
    </row>
    <row r="54" spans="1:6" x14ac:dyDescent="0.2">
      <c r="A54" s="371"/>
      <c r="B54" s="414"/>
      <c r="C54" s="414"/>
      <c r="D54" s="415"/>
      <c r="E54" s="371"/>
    </row>
    <row r="55" spans="1:6" x14ac:dyDescent="0.2">
      <c r="A55" s="371"/>
      <c r="B55" s="414"/>
      <c r="C55" s="414"/>
      <c r="D55" s="414"/>
      <c r="E55" s="371"/>
    </row>
    <row r="58" spans="1:6" x14ac:dyDescent="0.2">
      <c r="F58" s="164"/>
    </row>
  </sheetData>
  <sheetProtection password="8D29" sheet="1" objects="1" scenarios="1"/>
  <mergeCells count="8">
    <mergeCell ref="D51:D53"/>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
    <tabColor rgb="FF92D050"/>
    <pageSetUpPr fitToPage="1"/>
  </sheetPr>
  <dimension ref="A1:U168"/>
  <sheetViews>
    <sheetView showGridLines="0" zoomScaleNormal="100" workbookViewId="0">
      <selection activeCell="J111" sqref="J111"/>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24" customWidth="1"/>
    <col min="13" max="13" width="12.140625" style="224" customWidth="1"/>
    <col min="14" max="14" width="12.7109375" style="224" customWidth="1"/>
    <col min="15" max="15" width="12.8554687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24" t="s">
        <v>910</v>
      </c>
      <c r="B1" s="725"/>
      <c r="C1" s="725"/>
      <c r="D1" s="725"/>
      <c r="E1" s="725"/>
      <c r="F1" s="642"/>
      <c r="G1" s="742"/>
      <c r="H1" s="742"/>
      <c r="I1" s="742"/>
      <c r="J1" s="742"/>
      <c r="K1" s="371"/>
    </row>
    <row r="2" spans="1:18" ht="15" hidden="1" x14ac:dyDescent="0.25">
      <c r="A2" s="724" t="s">
        <v>553</v>
      </c>
      <c r="B2" s="725"/>
      <c r="C2" s="725"/>
      <c r="D2" s="725"/>
      <c r="E2" s="725"/>
      <c r="F2" s="642"/>
      <c r="G2" s="726"/>
      <c r="H2" s="726"/>
      <c r="I2" s="726"/>
      <c r="J2" s="726"/>
      <c r="K2" s="371"/>
      <c r="L2" s="241"/>
    </row>
    <row r="3" spans="1:18" ht="15" x14ac:dyDescent="0.25">
      <c r="A3" s="426"/>
      <c r="B3" s="427"/>
      <c r="C3" s="427"/>
      <c r="D3" s="427"/>
      <c r="E3" s="427"/>
      <c r="F3" s="371"/>
      <c r="G3" s="371"/>
      <c r="H3" s="371"/>
      <c r="I3" s="371"/>
      <c r="J3" s="371"/>
      <c r="K3" s="371"/>
    </row>
    <row r="4" spans="1:18" x14ac:dyDescent="0.2">
      <c r="A4" s="722" t="s">
        <v>228</v>
      </c>
      <c r="B4" s="723"/>
      <c r="C4" s="723"/>
      <c r="D4" s="723"/>
      <c r="E4" s="723"/>
      <c r="F4" s="723"/>
      <c r="G4" s="723"/>
      <c r="H4" s="723"/>
      <c r="I4" s="723"/>
      <c r="J4" s="723"/>
      <c r="K4" s="371"/>
    </row>
    <row r="5" spans="1:18" ht="15" x14ac:dyDescent="0.2">
      <c r="A5" s="371"/>
      <c r="B5" s="371"/>
      <c r="C5" s="371"/>
      <c r="D5" s="371"/>
      <c r="E5" s="371"/>
      <c r="F5" s="371"/>
      <c r="G5" s="371"/>
      <c r="H5" s="371"/>
      <c r="I5" s="371"/>
      <c r="J5" s="371"/>
      <c r="K5" s="371"/>
      <c r="L5" s="716" t="s">
        <v>566</v>
      </c>
      <c r="M5" s="717"/>
      <c r="N5" s="717"/>
    </row>
    <row r="6" spans="1:18" ht="91.5" customHeight="1" x14ac:dyDescent="0.2">
      <c r="A6" s="27"/>
      <c r="B6" s="733" t="s">
        <v>218</v>
      </c>
      <c r="C6" s="734"/>
      <c r="D6" s="735"/>
      <c r="E6" s="120" t="s">
        <v>211</v>
      </c>
      <c r="F6" s="120" t="s">
        <v>212</v>
      </c>
      <c r="G6" s="120" t="s">
        <v>213</v>
      </c>
      <c r="H6" s="120" t="s">
        <v>214</v>
      </c>
      <c r="I6" s="120" t="s">
        <v>215</v>
      </c>
      <c r="J6" s="236" t="s">
        <v>216</v>
      </c>
      <c r="K6" s="371"/>
      <c r="L6" s="484" t="s">
        <v>561</v>
      </c>
      <c r="M6" s="484" t="s">
        <v>562</v>
      </c>
      <c r="N6" s="484" t="s">
        <v>563</v>
      </c>
    </row>
    <row r="7" spans="1:18" ht="57" customHeight="1" x14ac:dyDescent="0.25">
      <c r="A7" s="6" t="s">
        <v>67</v>
      </c>
      <c r="B7" s="712" t="s">
        <v>57</v>
      </c>
      <c r="C7" s="712"/>
      <c r="D7" s="712"/>
      <c r="E7" s="124">
        <f>ROUND(E8+E9+E14+E28+E37+E38,2)</f>
        <v>0</v>
      </c>
      <c r="F7" s="124">
        <f>ROUND(F8+F9+F14+F28+F37+F38,2)</f>
        <v>0</v>
      </c>
      <c r="G7" s="124">
        <f>G8+G9+G14+G28+G37+G38</f>
        <v>0</v>
      </c>
      <c r="H7" s="135">
        <f>ROUND(H8+H9+H14+H28+H37+H38,4)</f>
        <v>0</v>
      </c>
      <c r="I7" s="124">
        <f>ROUND(I8+I9+I14+I28+I37+I38,2)</f>
        <v>0</v>
      </c>
      <c r="J7" s="135">
        <f>J8+J9+J14+J28+J37+J38</f>
        <v>0</v>
      </c>
      <c r="K7" s="371"/>
      <c r="L7" s="254"/>
      <c r="M7" s="254"/>
      <c r="N7" s="254"/>
      <c r="P7" s="705" t="s">
        <v>576</v>
      </c>
      <c r="Q7" s="706"/>
      <c r="R7" s="706"/>
    </row>
    <row r="8" spans="1:18" x14ac:dyDescent="0.2">
      <c r="A8" s="7" t="s">
        <v>51</v>
      </c>
      <c r="B8" s="626" t="s">
        <v>58</v>
      </c>
      <c r="C8" s="626"/>
      <c r="D8" s="626"/>
      <c r="E8" s="122"/>
      <c r="F8" s="125"/>
      <c r="G8" s="125"/>
      <c r="H8" s="136">
        <f>G8/data!$J$20</f>
        <v>0</v>
      </c>
      <c r="I8" s="125"/>
      <c r="J8" s="136">
        <f>E8+F8+H8+I8</f>
        <v>0</v>
      </c>
      <c r="K8" s="371"/>
      <c r="L8" s="235">
        <f t="shared" ref="L8:N8" si="0">E8</f>
        <v>0</v>
      </c>
      <c r="M8" s="235">
        <f t="shared" si="0"/>
        <v>0</v>
      </c>
      <c r="N8" s="235">
        <f t="shared" si="0"/>
        <v>0</v>
      </c>
    </row>
    <row r="9" spans="1:18" x14ac:dyDescent="0.2">
      <c r="A9" s="7" t="s">
        <v>52</v>
      </c>
      <c r="B9" s="626" t="s">
        <v>59</v>
      </c>
      <c r="C9" s="626"/>
      <c r="D9" s="626"/>
      <c r="E9" s="126">
        <f>E10+E11+E12+E13</f>
        <v>0</v>
      </c>
      <c r="F9" s="126">
        <f t="shared" ref="F9:J9" si="1">F10+F11+F12+F13</f>
        <v>0</v>
      </c>
      <c r="G9" s="126">
        <f t="shared" si="1"/>
        <v>0</v>
      </c>
      <c r="H9" s="136">
        <f t="shared" si="1"/>
        <v>0</v>
      </c>
      <c r="I9" s="126">
        <f t="shared" si="1"/>
        <v>0</v>
      </c>
      <c r="J9" s="136">
        <f t="shared" si="1"/>
        <v>0</v>
      </c>
      <c r="K9" s="371"/>
      <c r="L9" s="235">
        <f t="shared" ref="L9:N9" si="2">E9</f>
        <v>0</v>
      </c>
      <c r="M9" s="235">
        <f t="shared" si="2"/>
        <v>0</v>
      </c>
      <c r="N9" s="235">
        <f t="shared" si="2"/>
        <v>0</v>
      </c>
    </row>
    <row r="10" spans="1:18" x14ac:dyDescent="0.2">
      <c r="A10" s="7" t="s">
        <v>53</v>
      </c>
      <c r="B10" s="626" t="s">
        <v>68</v>
      </c>
      <c r="C10" s="585"/>
      <c r="D10" s="585"/>
      <c r="E10" s="122"/>
      <c r="F10" s="125"/>
      <c r="G10" s="125"/>
      <c r="H10" s="136">
        <f>G10/data!$J$20</f>
        <v>0</v>
      </c>
      <c r="I10" s="125"/>
      <c r="J10" s="136">
        <f>E10+F10+H10+I10</f>
        <v>0</v>
      </c>
      <c r="K10" s="371"/>
      <c r="L10" s="254"/>
      <c r="M10" s="254"/>
      <c r="N10" s="254"/>
    </row>
    <row r="11" spans="1:18" ht="27" customHeight="1" x14ac:dyDescent="0.2">
      <c r="A11" s="7" t="s">
        <v>54</v>
      </c>
      <c r="B11" s="626" t="s">
        <v>69</v>
      </c>
      <c r="C11" s="585"/>
      <c r="D11" s="585"/>
      <c r="E11" s="122"/>
      <c r="F11" s="125"/>
      <c r="G11" s="125"/>
      <c r="H11" s="136">
        <f>G11/data!$J$20</f>
        <v>0</v>
      </c>
      <c r="I11" s="125"/>
      <c r="J11" s="136">
        <f>E11+F11+H11+I11</f>
        <v>0</v>
      </c>
      <c r="K11" s="371"/>
      <c r="L11" s="254"/>
      <c r="M11" s="254"/>
      <c r="N11" s="254"/>
    </row>
    <row r="12" spans="1:18" x14ac:dyDescent="0.2">
      <c r="A12" s="7" t="s">
        <v>55</v>
      </c>
      <c r="B12" s="626" t="s">
        <v>70</v>
      </c>
      <c r="C12" s="585"/>
      <c r="D12" s="585"/>
      <c r="E12" s="122"/>
      <c r="F12" s="125"/>
      <c r="G12" s="125"/>
      <c r="H12" s="136">
        <f>G12/data!$J$20</f>
        <v>0</v>
      </c>
      <c r="I12" s="125"/>
      <c r="J12" s="136">
        <f>E12+F12+H12+I12</f>
        <v>0</v>
      </c>
      <c r="K12" s="371"/>
      <c r="L12" s="254"/>
      <c r="M12" s="254"/>
      <c r="N12" s="254"/>
    </row>
    <row r="13" spans="1:18" ht="27" customHeight="1" x14ac:dyDescent="0.2">
      <c r="A13" s="7" t="s">
        <v>71</v>
      </c>
      <c r="B13" s="626" t="s">
        <v>72</v>
      </c>
      <c r="C13" s="585"/>
      <c r="D13" s="585"/>
      <c r="E13" s="122"/>
      <c r="F13" s="125"/>
      <c r="G13" s="125"/>
      <c r="H13" s="136">
        <f>G13/data!$J$20</f>
        <v>0</v>
      </c>
      <c r="I13" s="125"/>
      <c r="J13" s="136">
        <f>E13+F13+H13+I13</f>
        <v>0</v>
      </c>
      <c r="K13" s="371"/>
      <c r="L13" s="254"/>
      <c r="M13" s="254"/>
      <c r="N13" s="254"/>
    </row>
    <row r="14" spans="1:18" ht="15" x14ac:dyDescent="0.25">
      <c r="A14" s="7" t="s">
        <v>73</v>
      </c>
      <c r="B14" s="626" t="s">
        <v>60</v>
      </c>
      <c r="C14" s="626"/>
      <c r="D14" s="626"/>
      <c r="E14" s="126">
        <f t="shared" ref="E14:J14" si="3">E15+E16</f>
        <v>0</v>
      </c>
      <c r="F14" s="126">
        <f t="shared" si="3"/>
        <v>0</v>
      </c>
      <c r="G14" s="126">
        <f t="shared" si="3"/>
        <v>0</v>
      </c>
      <c r="H14" s="136">
        <f t="shared" si="3"/>
        <v>0</v>
      </c>
      <c r="I14" s="126">
        <f t="shared" si="3"/>
        <v>0</v>
      </c>
      <c r="J14" s="136">
        <f t="shared" si="3"/>
        <v>0</v>
      </c>
      <c r="K14" s="371"/>
      <c r="L14" s="235">
        <f t="shared" ref="L14:N14" si="4">E14</f>
        <v>0</v>
      </c>
      <c r="M14" s="235">
        <f t="shared" si="4"/>
        <v>0</v>
      </c>
      <c r="N14" s="235">
        <f t="shared" si="4"/>
        <v>0</v>
      </c>
      <c r="O14" s="230"/>
      <c r="P14" s="230"/>
    </row>
    <row r="15" spans="1:18" ht="15" x14ac:dyDescent="0.25">
      <c r="A15" s="7" t="s">
        <v>74</v>
      </c>
      <c r="B15" s="626" t="s">
        <v>75</v>
      </c>
      <c r="C15" s="585"/>
      <c r="D15" s="585"/>
      <c r="E15" s="122"/>
      <c r="F15" s="125"/>
      <c r="G15" s="125"/>
      <c r="H15" s="136">
        <f>G15/data!$J$20</f>
        <v>0</v>
      </c>
      <c r="I15" s="125"/>
      <c r="J15" s="136">
        <f>E15+F15+H15+I15</f>
        <v>0</v>
      </c>
      <c r="K15" s="371"/>
      <c r="L15" s="254"/>
      <c r="M15" s="255"/>
      <c r="N15" s="255"/>
      <c r="O15" s="230"/>
      <c r="P15" s="230"/>
    </row>
    <row r="16" spans="1:18" ht="15" x14ac:dyDescent="0.25">
      <c r="A16" s="7" t="s">
        <v>76</v>
      </c>
      <c r="B16" s="626" t="s">
        <v>77</v>
      </c>
      <c r="C16" s="585"/>
      <c r="D16" s="585"/>
      <c r="E16" s="126">
        <f t="shared" ref="E16:J16" si="5">E17+E18+E19+E20+E21+E22+E23+E24+E25+E26+E27</f>
        <v>0</v>
      </c>
      <c r="F16" s="126">
        <f t="shared" si="5"/>
        <v>0</v>
      </c>
      <c r="G16" s="126">
        <f t="shared" si="5"/>
        <v>0</v>
      </c>
      <c r="H16" s="136">
        <f t="shared" si="5"/>
        <v>0</v>
      </c>
      <c r="I16" s="126">
        <f t="shared" si="5"/>
        <v>0</v>
      </c>
      <c r="J16" s="136">
        <f t="shared" si="5"/>
        <v>0</v>
      </c>
      <c r="K16" s="371"/>
      <c r="L16" s="254"/>
      <c r="M16" s="255"/>
      <c r="N16" s="255"/>
      <c r="O16" s="230"/>
      <c r="P16" s="230"/>
    </row>
    <row r="17" spans="1:16" ht="15" x14ac:dyDescent="0.25">
      <c r="A17" s="7" t="s">
        <v>78</v>
      </c>
      <c r="B17" s="626" t="s">
        <v>79</v>
      </c>
      <c r="C17" s="585"/>
      <c r="D17" s="585"/>
      <c r="E17" s="122"/>
      <c r="F17" s="125"/>
      <c r="G17" s="125"/>
      <c r="H17" s="136">
        <f>G17/data!$J$20</f>
        <v>0</v>
      </c>
      <c r="I17" s="125"/>
      <c r="J17" s="136">
        <f>E17+F17+H17+I17</f>
        <v>0</v>
      </c>
      <c r="K17" s="371"/>
      <c r="L17" s="254"/>
      <c r="M17" s="255"/>
      <c r="N17" s="255"/>
      <c r="O17" s="230"/>
      <c r="P17" s="230"/>
    </row>
    <row r="18" spans="1:16" x14ac:dyDescent="0.2">
      <c r="A18" s="7" t="s">
        <v>80</v>
      </c>
      <c r="B18" s="626" t="s">
        <v>81</v>
      </c>
      <c r="C18" s="585"/>
      <c r="D18" s="585"/>
      <c r="E18" s="122"/>
      <c r="F18" s="125"/>
      <c r="G18" s="125"/>
      <c r="H18" s="136">
        <f>G18/data!$J$20</f>
        <v>0</v>
      </c>
      <c r="I18" s="125"/>
      <c r="J18" s="136">
        <f t="shared" ref="J18:J27" si="6">E18+F18+H18+I18</f>
        <v>0</v>
      </c>
      <c r="K18" s="371"/>
      <c r="L18" s="254"/>
      <c r="M18" s="254"/>
      <c r="N18" s="254"/>
      <c r="O18" s="229"/>
      <c r="P18" s="229"/>
    </row>
    <row r="19" spans="1:16" ht="15" customHeight="1" x14ac:dyDescent="0.25">
      <c r="A19" s="7" t="s">
        <v>82</v>
      </c>
      <c r="B19" s="626" t="s">
        <v>83</v>
      </c>
      <c r="C19" s="585"/>
      <c r="D19" s="585"/>
      <c r="E19" s="122"/>
      <c r="F19" s="125"/>
      <c r="G19" s="125"/>
      <c r="H19" s="136">
        <f>G19/data!$J$20</f>
        <v>0</v>
      </c>
      <c r="I19" s="125"/>
      <c r="J19" s="136">
        <f t="shared" si="6"/>
        <v>0</v>
      </c>
      <c r="K19" s="371"/>
      <c r="L19" s="256"/>
      <c r="M19" s="255"/>
      <c r="N19" s="255"/>
      <c r="O19" s="230"/>
      <c r="P19" s="230"/>
    </row>
    <row r="20" spans="1:16" ht="15" customHeight="1" x14ac:dyDescent="0.25">
      <c r="A20" s="7" t="s">
        <v>84</v>
      </c>
      <c r="B20" s="626" t="s">
        <v>85</v>
      </c>
      <c r="C20" s="585"/>
      <c r="D20" s="585"/>
      <c r="E20" s="122"/>
      <c r="F20" s="125"/>
      <c r="G20" s="125"/>
      <c r="H20" s="136">
        <f>G20/data!$J$20</f>
        <v>0</v>
      </c>
      <c r="I20" s="125"/>
      <c r="J20" s="136">
        <f t="shared" si="6"/>
        <v>0</v>
      </c>
      <c r="K20" s="371"/>
      <c r="L20" s="256"/>
      <c r="M20" s="255"/>
      <c r="N20" s="255"/>
      <c r="O20" s="230"/>
      <c r="P20" s="230"/>
    </row>
    <row r="21" spans="1:16" ht="15" customHeight="1" x14ac:dyDescent="0.25">
      <c r="A21" s="7" t="s">
        <v>86</v>
      </c>
      <c r="B21" s="626" t="s">
        <v>87</v>
      </c>
      <c r="C21" s="585"/>
      <c r="D21" s="585"/>
      <c r="E21" s="122"/>
      <c r="F21" s="125"/>
      <c r="G21" s="125"/>
      <c r="H21" s="136">
        <f>G21/data!$J$20</f>
        <v>0</v>
      </c>
      <c r="I21" s="125"/>
      <c r="J21" s="136">
        <f t="shared" si="6"/>
        <v>0</v>
      </c>
      <c r="K21" s="371"/>
      <c r="L21" s="257"/>
      <c r="M21" s="255"/>
      <c r="N21" s="255"/>
      <c r="O21" s="230"/>
      <c r="P21" s="230"/>
    </row>
    <row r="22" spans="1:16" ht="15" x14ac:dyDescent="0.25">
      <c r="A22" s="7" t="s">
        <v>88</v>
      </c>
      <c r="B22" s="626" t="s">
        <v>89</v>
      </c>
      <c r="C22" s="585"/>
      <c r="D22" s="585"/>
      <c r="E22" s="122"/>
      <c r="F22" s="125"/>
      <c r="G22" s="125"/>
      <c r="H22" s="136">
        <f>G22/data!$J$20</f>
        <v>0</v>
      </c>
      <c r="I22" s="125"/>
      <c r="J22" s="136">
        <f t="shared" si="6"/>
        <v>0</v>
      </c>
      <c r="K22" s="371"/>
      <c r="L22" s="254"/>
      <c r="M22" s="255"/>
      <c r="N22" s="255"/>
      <c r="O22" s="230"/>
      <c r="P22" s="230"/>
    </row>
    <row r="23" spans="1:16" x14ac:dyDescent="0.2">
      <c r="A23" s="7" t="s">
        <v>90</v>
      </c>
      <c r="B23" s="626" t="s">
        <v>91</v>
      </c>
      <c r="C23" s="585"/>
      <c r="D23" s="585"/>
      <c r="E23" s="122"/>
      <c r="F23" s="125"/>
      <c r="G23" s="125"/>
      <c r="H23" s="136">
        <f>G23/data!$J$20</f>
        <v>0</v>
      </c>
      <c r="I23" s="125"/>
      <c r="J23" s="136">
        <f t="shared" si="6"/>
        <v>0</v>
      </c>
      <c r="K23" s="371"/>
      <c r="L23" s="254"/>
      <c r="M23" s="254"/>
      <c r="N23" s="254"/>
    </row>
    <row r="24" spans="1:16" x14ac:dyDescent="0.2">
      <c r="A24" s="7" t="s">
        <v>92</v>
      </c>
      <c r="B24" s="626" t="s">
        <v>93</v>
      </c>
      <c r="C24" s="585"/>
      <c r="D24" s="585"/>
      <c r="E24" s="122"/>
      <c r="F24" s="125"/>
      <c r="G24" s="125"/>
      <c r="H24" s="136">
        <f>G24/data!$J$20</f>
        <v>0</v>
      </c>
      <c r="I24" s="125"/>
      <c r="J24" s="136">
        <f t="shared" si="6"/>
        <v>0</v>
      </c>
      <c r="K24" s="371"/>
      <c r="L24" s="254"/>
      <c r="M24" s="254"/>
      <c r="N24" s="254"/>
    </row>
    <row r="25" spans="1:16" x14ac:dyDescent="0.2">
      <c r="A25" s="7" t="s">
        <v>94</v>
      </c>
      <c r="B25" s="626" t="s">
        <v>95</v>
      </c>
      <c r="C25" s="585"/>
      <c r="D25" s="585"/>
      <c r="E25" s="122"/>
      <c r="F25" s="125"/>
      <c r="G25" s="125"/>
      <c r="H25" s="136">
        <f>G25/data!$J$20</f>
        <v>0</v>
      </c>
      <c r="I25" s="125"/>
      <c r="J25" s="136">
        <f t="shared" si="6"/>
        <v>0</v>
      </c>
      <c r="K25" s="371"/>
      <c r="L25" s="254"/>
      <c r="M25" s="254"/>
      <c r="N25" s="254"/>
    </row>
    <row r="26" spans="1:16" x14ac:dyDescent="0.2">
      <c r="A26" s="7" t="s">
        <v>96</v>
      </c>
      <c r="B26" s="626" t="s">
        <v>97</v>
      </c>
      <c r="C26" s="585"/>
      <c r="D26" s="585"/>
      <c r="E26" s="122"/>
      <c r="F26" s="125"/>
      <c r="G26" s="125"/>
      <c r="H26" s="136">
        <f>G26/data!$J$20</f>
        <v>0</v>
      </c>
      <c r="I26" s="125"/>
      <c r="J26" s="136">
        <f t="shared" si="6"/>
        <v>0</v>
      </c>
      <c r="K26" s="371"/>
      <c r="L26" s="254"/>
      <c r="M26" s="254"/>
      <c r="N26" s="254"/>
    </row>
    <row r="27" spans="1:16" x14ac:dyDescent="0.2">
      <c r="A27" s="7" t="s">
        <v>98</v>
      </c>
      <c r="B27" s="626" t="s">
        <v>99</v>
      </c>
      <c r="C27" s="585"/>
      <c r="D27" s="585"/>
      <c r="E27" s="122"/>
      <c r="F27" s="125"/>
      <c r="G27" s="125"/>
      <c r="H27" s="136">
        <f>G27/data!$J$20</f>
        <v>0</v>
      </c>
      <c r="I27" s="125"/>
      <c r="J27" s="136">
        <f t="shared" si="6"/>
        <v>0</v>
      </c>
      <c r="K27" s="371"/>
      <c r="L27" s="254"/>
      <c r="M27" s="254"/>
      <c r="N27" s="254"/>
    </row>
    <row r="28" spans="1:16" x14ac:dyDescent="0.2">
      <c r="A28" s="7" t="s">
        <v>100</v>
      </c>
      <c r="B28" s="626" t="s">
        <v>61</v>
      </c>
      <c r="C28" s="626"/>
      <c r="D28" s="626"/>
      <c r="E28" s="126">
        <f t="shared" ref="E28:J28" si="7">E29+E30+E31+E32+E33+E34+E35+E36</f>
        <v>0</v>
      </c>
      <c r="F28" s="126">
        <f t="shared" si="7"/>
        <v>0</v>
      </c>
      <c r="G28" s="126">
        <f t="shared" si="7"/>
        <v>0</v>
      </c>
      <c r="H28" s="136">
        <f t="shared" si="7"/>
        <v>0</v>
      </c>
      <c r="I28" s="126">
        <f t="shared" si="7"/>
        <v>0</v>
      </c>
      <c r="J28" s="136">
        <f t="shared" si="7"/>
        <v>0</v>
      </c>
      <c r="K28" s="371"/>
      <c r="L28" s="235">
        <f t="shared" ref="L28:N28" si="8">E28</f>
        <v>0</v>
      </c>
      <c r="M28" s="235">
        <f t="shared" si="8"/>
        <v>0</v>
      </c>
      <c r="N28" s="235">
        <f t="shared" si="8"/>
        <v>0</v>
      </c>
    </row>
    <row r="29" spans="1:16" x14ac:dyDescent="0.2">
      <c r="A29" s="7" t="s">
        <v>101</v>
      </c>
      <c r="B29" s="626" t="s">
        <v>102</v>
      </c>
      <c r="C29" s="585"/>
      <c r="D29" s="585"/>
      <c r="E29" s="122"/>
      <c r="F29" s="125"/>
      <c r="G29" s="125"/>
      <c r="H29" s="136">
        <f>G29/data!$J$20</f>
        <v>0</v>
      </c>
      <c r="I29" s="125"/>
      <c r="J29" s="136">
        <f>E29+F29+H29+I29</f>
        <v>0</v>
      </c>
      <c r="K29" s="371"/>
      <c r="L29" s="254"/>
      <c r="M29" s="254"/>
      <c r="N29" s="254"/>
    </row>
    <row r="30" spans="1:16" x14ac:dyDescent="0.2">
      <c r="A30" s="7" t="s">
        <v>103</v>
      </c>
      <c r="B30" s="626" t="s">
        <v>104</v>
      </c>
      <c r="C30" s="585"/>
      <c r="D30" s="585"/>
      <c r="E30" s="122"/>
      <c r="F30" s="125"/>
      <c r="G30" s="125"/>
      <c r="H30" s="136">
        <f>G30/data!$J$20</f>
        <v>0</v>
      </c>
      <c r="I30" s="125"/>
      <c r="J30" s="136">
        <f t="shared" ref="J30:J38" si="9">E30+F30+H30+I30</f>
        <v>0</v>
      </c>
      <c r="K30" s="371"/>
      <c r="L30" s="254"/>
      <c r="M30" s="254"/>
      <c r="N30" s="254"/>
    </row>
    <row r="31" spans="1:16" x14ac:dyDescent="0.2">
      <c r="A31" s="7" t="s">
        <v>105</v>
      </c>
      <c r="B31" s="626" t="s">
        <v>106</v>
      </c>
      <c r="C31" s="585"/>
      <c r="D31" s="585"/>
      <c r="E31" s="122"/>
      <c r="F31" s="125"/>
      <c r="G31" s="125"/>
      <c r="H31" s="136">
        <f>G31/data!$J$20</f>
        <v>0</v>
      </c>
      <c r="I31" s="125"/>
      <c r="J31" s="136">
        <f t="shared" si="9"/>
        <v>0</v>
      </c>
      <c r="K31" s="371"/>
      <c r="L31" s="254"/>
      <c r="M31" s="254"/>
      <c r="N31" s="254"/>
    </row>
    <row r="32" spans="1:16" x14ac:dyDescent="0.2">
      <c r="A32" s="7" t="s">
        <v>107</v>
      </c>
      <c r="B32" s="626" t="s">
        <v>108</v>
      </c>
      <c r="C32" s="585"/>
      <c r="D32" s="585"/>
      <c r="E32" s="122"/>
      <c r="F32" s="125"/>
      <c r="G32" s="125"/>
      <c r="H32" s="136">
        <f>G32/data!$J$20</f>
        <v>0</v>
      </c>
      <c r="I32" s="125"/>
      <c r="J32" s="136">
        <f t="shared" si="9"/>
        <v>0</v>
      </c>
      <c r="K32" s="371"/>
      <c r="L32" s="254"/>
      <c r="M32" s="254"/>
      <c r="N32" s="254"/>
    </row>
    <row r="33" spans="1:18" x14ac:dyDescent="0.2">
      <c r="A33" s="7" t="s">
        <v>109</v>
      </c>
      <c r="B33" s="626" t="s">
        <v>110</v>
      </c>
      <c r="C33" s="585"/>
      <c r="D33" s="585"/>
      <c r="E33" s="122"/>
      <c r="F33" s="125"/>
      <c r="G33" s="125"/>
      <c r="H33" s="136">
        <f>G33/data!$J$20</f>
        <v>0</v>
      </c>
      <c r="I33" s="125"/>
      <c r="J33" s="136">
        <f t="shared" si="9"/>
        <v>0</v>
      </c>
      <c r="K33" s="371"/>
      <c r="L33" s="254"/>
      <c r="M33" s="254"/>
      <c r="N33" s="254"/>
    </row>
    <row r="34" spans="1:18" x14ac:dyDescent="0.2">
      <c r="A34" s="7" t="s">
        <v>111</v>
      </c>
      <c r="B34" s="626" t="s">
        <v>112</v>
      </c>
      <c r="C34" s="585"/>
      <c r="D34" s="585"/>
      <c r="E34" s="122"/>
      <c r="F34" s="125"/>
      <c r="G34" s="125"/>
      <c r="H34" s="136">
        <f>G34/data!$J$20</f>
        <v>0</v>
      </c>
      <c r="I34" s="125"/>
      <c r="J34" s="136">
        <f t="shared" si="9"/>
        <v>0</v>
      </c>
      <c r="K34" s="371"/>
      <c r="L34" s="254"/>
      <c r="M34" s="254"/>
      <c r="N34" s="254"/>
    </row>
    <row r="35" spans="1:18" x14ac:dyDescent="0.2">
      <c r="A35" s="7" t="s">
        <v>113</v>
      </c>
      <c r="B35" s="626" t="s">
        <v>114</v>
      </c>
      <c r="C35" s="585"/>
      <c r="D35" s="585"/>
      <c r="E35" s="122"/>
      <c r="F35" s="125"/>
      <c r="G35" s="125"/>
      <c r="H35" s="136">
        <f>G35/data!$J$20</f>
        <v>0</v>
      </c>
      <c r="I35" s="125"/>
      <c r="J35" s="136">
        <f t="shared" si="9"/>
        <v>0</v>
      </c>
      <c r="K35" s="371"/>
      <c r="L35" s="254"/>
      <c r="M35" s="254"/>
      <c r="N35" s="254"/>
    </row>
    <row r="36" spans="1:18" x14ac:dyDescent="0.2">
      <c r="A36" s="7" t="s">
        <v>115</v>
      </c>
      <c r="B36" s="626" t="s">
        <v>116</v>
      </c>
      <c r="C36" s="585"/>
      <c r="D36" s="585"/>
      <c r="E36" s="122"/>
      <c r="F36" s="125"/>
      <c r="G36" s="125"/>
      <c r="H36" s="136">
        <f>G36/data!$J$20</f>
        <v>0</v>
      </c>
      <c r="I36" s="125"/>
      <c r="J36" s="136">
        <f t="shared" si="9"/>
        <v>0</v>
      </c>
      <c r="K36" s="371"/>
      <c r="L36" s="254"/>
      <c r="M36" s="254"/>
      <c r="N36" s="254"/>
    </row>
    <row r="37" spans="1:18" x14ac:dyDescent="0.2">
      <c r="A37" s="7" t="s">
        <v>117</v>
      </c>
      <c r="B37" s="626" t="s">
        <v>62</v>
      </c>
      <c r="C37" s="626"/>
      <c r="D37" s="626"/>
      <c r="E37" s="122"/>
      <c r="F37" s="125"/>
      <c r="G37" s="125"/>
      <c r="H37" s="136">
        <f>G37/data!$J$20</f>
        <v>0</v>
      </c>
      <c r="I37" s="125"/>
      <c r="J37" s="136">
        <f t="shared" si="9"/>
        <v>0</v>
      </c>
      <c r="K37" s="371"/>
      <c r="L37" s="235">
        <f t="shared" ref="L37:N37" si="10">E37</f>
        <v>0</v>
      </c>
      <c r="M37" s="235">
        <f t="shared" si="10"/>
        <v>0</v>
      </c>
      <c r="N37" s="235">
        <f t="shared" si="10"/>
        <v>0</v>
      </c>
    </row>
    <row r="38" spans="1:18" ht="28.5" customHeight="1" x14ac:dyDescent="0.2">
      <c r="A38" s="7" t="s">
        <v>118</v>
      </c>
      <c r="B38" s="626" t="s">
        <v>63</v>
      </c>
      <c r="C38" s="626"/>
      <c r="D38" s="626"/>
      <c r="E38" s="122"/>
      <c r="F38" s="125"/>
      <c r="G38" s="125"/>
      <c r="H38" s="136">
        <f>G38/data!$J$20</f>
        <v>0</v>
      </c>
      <c r="I38" s="125"/>
      <c r="J38" s="136">
        <f t="shared" si="9"/>
        <v>0</v>
      </c>
      <c r="K38" s="371"/>
      <c r="L38" s="235">
        <f t="shared" ref="L38:N38" si="11">E38</f>
        <v>0</v>
      </c>
      <c r="M38" s="235">
        <f t="shared" si="11"/>
        <v>0</v>
      </c>
      <c r="N38" s="235">
        <f t="shared" si="11"/>
        <v>0</v>
      </c>
    </row>
    <row r="39" spans="1:18" ht="57.75" customHeight="1" x14ac:dyDescent="0.25">
      <c r="A39" s="6" t="s">
        <v>119</v>
      </c>
      <c r="B39" s="712" t="s">
        <v>64</v>
      </c>
      <c r="C39" s="712"/>
      <c r="D39" s="712"/>
      <c r="E39" s="124">
        <f t="shared" ref="E39:J39" si="12">E40+E46+E50</f>
        <v>0</v>
      </c>
      <c r="F39" s="124">
        <f t="shared" si="12"/>
        <v>0</v>
      </c>
      <c r="G39" s="124">
        <f t="shared" si="12"/>
        <v>0</v>
      </c>
      <c r="H39" s="135">
        <f t="shared" si="12"/>
        <v>0</v>
      </c>
      <c r="I39" s="124">
        <f t="shared" si="12"/>
        <v>0</v>
      </c>
      <c r="J39" s="135">
        <f t="shared" si="12"/>
        <v>0</v>
      </c>
      <c r="K39" s="371"/>
      <c r="L39" s="254"/>
      <c r="M39" s="254"/>
      <c r="N39" s="254"/>
      <c r="P39" s="705" t="s">
        <v>575</v>
      </c>
      <c r="Q39" s="706"/>
      <c r="R39" s="706"/>
    </row>
    <row r="40" spans="1:18" ht="28.5" customHeight="1" x14ac:dyDescent="0.2">
      <c r="A40" s="7" t="s">
        <v>120</v>
      </c>
      <c r="B40" s="626" t="s">
        <v>121</v>
      </c>
      <c r="C40" s="626"/>
      <c r="D40" s="626"/>
      <c r="E40" s="126">
        <f t="shared" ref="E40:J40" si="13">E41+E42+E43+E44+E45</f>
        <v>0</v>
      </c>
      <c r="F40" s="126">
        <f t="shared" si="13"/>
        <v>0</v>
      </c>
      <c r="G40" s="126">
        <f t="shared" si="13"/>
        <v>0</v>
      </c>
      <c r="H40" s="136">
        <f t="shared" si="13"/>
        <v>0</v>
      </c>
      <c r="I40" s="126">
        <f t="shared" si="13"/>
        <v>0</v>
      </c>
      <c r="J40" s="136">
        <f t="shared" si="13"/>
        <v>0</v>
      </c>
      <c r="K40" s="371"/>
      <c r="L40" s="235">
        <f t="shared" ref="L40:N40" si="14">E40</f>
        <v>0</v>
      </c>
      <c r="M40" s="235">
        <f t="shared" si="14"/>
        <v>0</v>
      </c>
      <c r="N40" s="235">
        <f t="shared" si="14"/>
        <v>0</v>
      </c>
    </row>
    <row r="41" spans="1:18" x14ac:dyDescent="0.2">
      <c r="A41" s="7" t="s">
        <v>122</v>
      </c>
      <c r="B41" s="626" t="s">
        <v>123</v>
      </c>
      <c r="C41" s="626"/>
      <c r="D41" s="626"/>
      <c r="E41" s="122"/>
      <c r="F41" s="125"/>
      <c r="G41" s="125"/>
      <c r="H41" s="136">
        <f>G41/data!$J$20</f>
        <v>0</v>
      </c>
      <c r="I41" s="125"/>
      <c r="J41" s="136">
        <f>E41+F41+H41+I41</f>
        <v>0</v>
      </c>
      <c r="K41" s="371"/>
      <c r="L41" s="254"/>
      <c r="M41" s="254"/>
      <c r="N41" s="254"/>
    </row>
    <row r="42" spans="1:18" x14ac:dyDescent="0.2">
      <c r="A42" s="7" t="s">
        <v>124</v>
      </c>
      <c r="B42" s="626" t="s">
        <v>125</v>
      </c>
      <c r="C42" s="626"/>
      <c r="D42" s="626"/>
      <c r="E42" s="122"/>
      <c r="F42" s="125"/>
      <c r="G42" s="125"/>
      <c r="H42" s="136">
        <f>G42/data!$J$20</f>
        <v>0</v>
      </c>
      <c r="I42" s="125"/>
      <c r="J42" s="136">
        <f>E42+F42+H42+I42</f>
        <v>0</v>
      </c>
      <c r="K42" s="371"/>
      <c r="L42" s="254"/>
      <c r="M42" s="254"/>
      <c r="N42" s="254"/>
    </row>
    <row r="43" spans="1:18" x14ac:dyDescent="0.2">
      <c r="A43" s="7" t="s">
        <v>126</v>
      </c>
      <c r="B43" s="626" t="s">
        <v>127</v>
      </c>
      <c r="C43" s="585"/>
      <c r="D43" s="585"/>
      <c r="E43" s="122"/>
      <c r="F43" s="125"/>
      <c r="G43" s="125"/>
      <c r="H43" s="136">
        <f>G43/data!$J$20</f>
        <v>0</v>
      </c>
      <c r="I43" s="125"/>
      <c r="J43" s="136">
        <f>E43+F43+H43+I43</f>
        <v>0</v>
      </c>
      <c r="K43" s="371"/>
      <c r="L43" s="254"/>
      <c r="M43" s="254"/>
      <c r="N43" s="254"/>
    </row>
    <row r="44" spans="1:18" x14ac:dyDescent="0.2">
      <c r="A44" s="7" t="s">
        <v>128</v>
      </c>
      <c r="B44" s="626" t="s">
        <v>129</v>
      </c>
      <c r="C44" s="585"/>
      <c r="D44" s="585"/>
      <c r="E44" s="122"/>
      <c r="F44" s="125"/>
      <c r="G44" s="125"/>
      <c r="H44" s="136">
        <f>G44/data!$J$20</f>
        <v>0</v>
      </c>
      <c r="I44" s="125"/>
      <c r="J44" s="136">
        <f>E44+F44+H44+I44</f>
        <v>0</v>
      </c>
      <c r="K44" s="371"/>
      <c r="L44" s="254"/>
      <c r="M44" s="254"/>
      <c r="N44" s="254"/>
    </row>
    <row r="45" spans="1:18" ht="27" customHeight="1" x14ac:dyDescent="0.2">
      <c r="A45" s="7" t="s">
        <v>130</v>
      </c>
      <c r="B45" s="626" t="s">
        <v>131</v>
      </c>
      <c r="C45" s="585"/>
      <c r="D45" s="585"/>
      <c r="E45" s="122"/>
      <c r="F45" s="125"/>
      <c r="G45" s="125"/>
      <c r="H45" s="136">
        <f>G45/data!$J$20</f>
        <v>0</v>
      </c>
      <c r="I45" s="125"/>
      <c r="J45" s="136">
        <f>E45+F45+H45+I45</f>
        <v>0</v>
      </c>
      <c r="K45" s="371"/>
      <c r="L45" s="254"/>
      <c r="M45" s="254"/>
      <c r="N45" s="254"/>
    </row>
    <row r="46" spans="1:18" x14ac:dyDescent="0.2">
      <c r="A46" s="7" t="s">
        <v>132</v>
      </c>
      <c r="B46" s="626" t="s">
        <v>65</v>
      </c>
      <c r="C46" s="585"/>
      <c r="D46" s="585"/>
      <c r="E46" s="126">
        <f t="shared" ref="E46:J46" si="15">E47+E48+E49</f>
        <v>0</v>
      </c>
      <c r="F46" s="126">
        <f t="shared" si="15"/>
        <v>0</v>
      </c>
      <c r="G46" s="126">
        <f t="shared" si="15"/>
        <v>0</v>
      </c>
      <c r="H46" s="136">
        <f t="shared" si="15"/>
        <v>0</v>
      </c>
      <c r="I46" s="126">
        <f t="shared" si="15"/>
        <v>0</v>
      </c>
      <c r="J46" s="136">
        <f t="shared" si="15"/>
        <v>0</v>
      </c>
      <c r="K46" s="371"/>
      <c r="L46" s="235">
        <f t="shared" ref="L46:N46" si="16">E46</f>
        <v>0</v>
      </c>
      <c r="M46" s="235">
        <f t="shared" si="16"/>
        <v>0</v>
      </c>
      <c r="N46" s="235">
        <f t="shared" si="16"/>
        <v>0</v>
      </c>
    </row>
    <row r="47" spans="1:18" x14ac:dyDescent="0.2">
      <c r="A47" s="7" t="s">
        <v>133</v>
      </c>
      <c r="B47" s="626" t="s">
        <v>134</v>
      </c>
      <c r="C47" s="585"/>
      <c r="D47" s="585"/>
      <c r="E47" s="122"/>
      <c r="F47" s="125"/>
      <c r="G47" s="125"/>
      <c r="H47" s="136">
        <f>G47/data!$J$20</f>
        <v>0</v>
      </c>
      <c r="I47" s="125"/>
      <c r="J47" s="136">
        <f>E47+F47+H47+I47</f>
        <v>0</v>
      </c>
      <c r="K47" s="371"/>
      <c r="L47" s="254"/>
      <c r="M47" s="254"/>
      <c r="N47" s="254"/>
    </row>
    <row r="48" spans="1:18" x14ac:dyDescent="0.2">
      <c r="A48" s="7" t="s">
        <v>135</v>
      </c>
      <c r="B48" s="626" t="s">
        <v>136</v>
      </c>
      <c r="C48" s="585"/>
      <c r="D48" s="585"/>
      <c r="E48" s="122"/>
      <c r="F48" s="125"/>
      <c r="G48" s="125"/>
      <c r="H48" s="136">
        <f>G48/data!$J$20</f>
        <v>0</v>
      </c>
      <c r="I48" s="125"/>
      <c r="J48" s="136">
        <f>E48+F48+H48+I48</f>
        <v>0</v>
      </c>
      <c r="K48" s="371"/>
      <c r="L48" s="254"/>
      <c r="M48" s="254"/>
      <c r="N48" s="254"/>
    </row>
    <row r="49" spans="1:18" x14ac:dyDescent="0.2">
      <c r="A49" s="7" t="s">
        <v>137</v>
      </c>
      <c r="B49" s="626" t="s">
        <v>138</v>
      </c>
      <c r="C49" s="585"/>
      <c r="D49" s="585"/>
      <c r="E49" s="122"/>
      <c r="F49" s="125"/>
      <c r="G49" s="125"/>
      <c r="H49" s="136">
        <f>G49/data!$J$20</f>
        <v>0</v>
      </c>
      <c r="I49" s="125"/>
      <c r="J49" s="136">
        <f>E49+F49+H49+I49</f>
        <v>0</v>
      </c>
      <c r="K49" s="371"/>
      <c r="L49" s="254"/>
      <c r="M49" s="254"/>
      <c r="N49" s="254"/>
    </row>
    <row r="50" spans="1:18" x14ac:dyDescent="0.2">
      <c r="A50" s="7" t="s">
        <v>139</v>
      </c>
      <c r="B50" s="626" t="s">
        <v>66</v>
      </c>
      <c r="C50" s="585"/>
      <c r="D50" s="585"/>
      <c r="E50" s="126">
        <f t="shared" ref="E50:J50" si="17">E51+E52+E53</f>
        <v>0</v>
      </c>
      <c r="F50" s="126">
        <f t="shared" si="17"/>
        <v>0</v>
      </c>
      <c r="G50" s="126">
        <f t="shared" si="17"/>
        <v>0</v>
      </c>
      <c r="H50" s="136">
        <f t="shared" si="17"/>
        <v>0</v>
      </c>
      <c r="I50" s="126">
        <f t="shared" si="17"/>
        <v>0</v>
      </c>
      <c r="J50" s="136">
        <f t="shared" si="17"/>
        <v>0</v>
      </c>
      <c r="K50" s="371"/>
      <c r="L50" s="235">
        <f t="shared" ref="L50:N50" si="18">E50</f>
        <v>0</v>
      </c>
      <c r="M50" s="235">
        <f t="shared" si="18"/>
        <v>0</v>
      </c>
      <c r="N50" s="235">
        <f t="shared" si="18"/>
        <v>0</v>
      </c>
    </row>
    <row r="51" spans="1:18" ht="27.75" customHeight="1" x14ac:dyDescent="0.2">
      <c r="A51" s="7" t="s">
        <v>140</v>
      </c>
      <c r="B51" s="626" t="s">
        <v>141</v>
      </c>
      <c r="C51" s="585"/>
      <c r="D51" s="585"/>
      <c r="E51" s="122"/>
      <c r="F51" s="125"/>
      <c r="G51" s="125"/>
      <c r="H51" s="136">
        <f>G51/data!$J$20</f>
        <v>0</v>
      </c>
      <c r="I51" s="125"/>
      <c r="J51" s="136">
        <f>E51+F51+H51+I51</f>
        <v>0</v>
      </c>
      <c r="K51" s="371"/>
      <c r="L51" s="254"/>
      <c r="M51" s="254"/>
      <c r="N51" s="254"/>
    </row>
    <row r="52" spans="1:18" x14ac:dyDescent="0.2">
      <c r="A52" s="7" t="s">
        <v>142</v>
      </c>
      <c r="B52" s="626" t="s">
        <v>143</v>
      </c>
      <c r="C52" s="585"/>
      <c r="D52" s="585"/>
      <c r="E52" s="122"/>
      <c r="F52" s="125"/>
      <c r="G52" s="125"/>
      <c r="H52" s="136">
        <f>G52/data!$J$20</f>
        <v>0</v>
      </c>
      <c r="I52" s="125"/>
      <c r="J52" s="136">
        <f>E52+F52+H52+I52</f>
        <v>0</v>
      </c>
      <c r="K52" s="371"/>
      <c r="L52" s="254"/>
      <c r="M52" s="254"/>
      <c r="N52" s="254"/>
    </row>
    <row r="53" spans="1:18" x14ac:dyDescent="0.2">
      <c r="A53" s="7" t="s">
        <v>144</v>
      </c>
      <c r="B53" s="626" t="s">
        <v>145</v>
      </c>
      <c r="C53" s="585"/>
      <c r="D53" s="585"/>
      <c r="E53" s="122"/>
      <c r="F53" s="125"/>
      <c r="G53" s="125"/>
      <c r="H53" s="136">
        <f>G53/data!$J$20</f>
        <v>0</v>
      </c>
      <c r="I53" s="125"/>
      <c r="J53" s="136">
        <f>E53+F53+H53+I53</f>
        <v>0</v>
      </c>
      <c r="K53" s="371"/>
      <c r="L53" s="254"/>
      <c r="M53" s="254"/>
      <c r="N53" s="254"/>
    </row>
    <row r="54" spans="1:18" ht="15" customHeight="1" x14ac:dyDescent="0.2">
      <c r="A54" s="6"/>
      <c r="B54" s="712" t="s">
        <v>583</v>
      </c>
      <c r="C54" s="713"/>
      <c r="D54" s="713"/>
      <c r="E54" s="124">
        <f t="shared" ref="E54:J54" si="19">E7+E39</f>
        <v>0</v>
      </c>
      <c r="F54" s="124">
        <f t="shared" si="19"/>
        <v>0</v>
      </c>
      <c r="G54" s="124">
        <f t="shared" si="19"/>
        <v>0</v>
      </c>
      <c r="H54" s="135">
        <f t="shared" si="19"/>
        <v>0</v>
      </c>
      <c r="I54" s="124">
        <f t="shared" si="19"/>
        <v>0</v>
      </c>
      <c r="J54" s="135">
        <f t="shared" si="19"/>
        <v>0</v>
      </c>
      <c r="K54" s="371"/>
      <c r="L54" s="254"/>
      <c r="M54" s="254"/>
      <c r="N54" s="254"/>
    </row>
    <row r="55" spans="1:18" x14ac:dyDescent="0.2">
      <c r="A55" s="428"/>
      <c r="B55" s="429"/>
      <c r="C55" s="429"/>
      <c r="D55" s="429"/>
      <c r="E55" s="430"/>
      <c r="F55" s="417"/>
      <c r="G55" s="417"/>
      <c r="H55" s="417"/>
      <c r="I55" s="417"/>
      <c r="J55" s="417"/>
      <c r="K55" s="371"/>
    </row>
    <row r="56" spans="1:18" x14ac:dyDescent="0.2">
      <c r="A56" s="722" t="s">
        <v>217</v>
      </c>
      <c r="B56" s="723"/>
      <c r="C56" s="723"/>
      <c r="D56" s="723"/>
      <c r="E56" s="723"/>
      <c r="F56" s="723"/>
      <c r="G56" s="723"/>
      <c r="H56" s="723"/>
      <c r="I56" s="723"/>
      <c r="J56" s="723"/>
      <c r="K56" s="371"/>
    </row>
    <row r="57" spans="1:18" ht="15" x14ac:dyDescent="0.2">
      <c r="A57" s="428"/>
      <c r="B57" s="429"/>
      <c r="C57" s="429"/>
      <c r="D57" s="429"/>
      <c r="E57" s="430"/>
      <c r="F57" s="417"/>
      <c r="G57" s="417"/>
      <c r="H57" s="417"/>
      <c r="I57" s="417"/>
      <c r="J57" s="417"/>
      <c r="K57" s="371"/>
      <c r="L57" s="716" t="s">
        <v>566</v>
      </c>
      <c r="M57" s="717"/>
      <c r="N57" s="717"/>
    </row>
    <row r="58" spans="1:18" ht="90" customHeight="1" x14ac:dyDescent="0.2">
      <c r="A58" s="27"/>
      <c r="B58" s="631" t="s">
        <v>218</v>
      </c>
      <c r="C58" s="732"/>
      <c r="D58" s="732"/>
      <c r="E58" s="121" t="s">
        <v>211</v>
      </c>
      <c r="F58" s="121" t="s">
        <v>212</v>
      </c>
      <c r="G58" s="121" t="s">
        <v>213</v>
      </c>
      <c r="H58" s="121" t="s">
        <v>214</v>
      </c>
      <c r="I58" s="121" t="s">
        <v>215</v>
      </c>
      <c r="J58" s="121" t="s">
        <v>216</v>
      </c>
      <c r="K58" s="371"/>
      <c r="L58" s="484" t="s">
        <v>561</v>
      </c>
      <c r="M58" s="484" t="s">
        <v>562</v>
      </c>
      <c r="N58" s="484" t="s">
        <v>563</v>
      </c>
    </row>
    <row r="59" spans="1:18" ht="57.75" customHeight="1" x14ac:dyDescent="0.25">
      <c r="A59" s="6" t="s">
        <v>67</v>
      </c>
      <c r="B59" s="712" t="s">
        <v>57</v>
      </c>
      <c r="C59" s="712"/>
      <c r="D59" s="712"/>
      <c r="E59" s="123">
        <f>ROUND(E60+E61+E66+E80+E89+E90,2)</f>
        <v>0</v>
      </c>
      <c r="F59" s="123">
        <f>ROUND(F60+F61+F66+F80+F89+F90,2)</f>
        <v>0</v>
      </c>
      <c r="G59" s="123">
        <f>G60+G61+G66+G80+G89+G90</f>
        <v>0</v>
      </c>
      <c r="H59" s="133">
        <f>ROUND(H60+H61+H66+H80+H89+H90,4)</f>
        <v>0</v>
      </c>
      <c r="I59" s="124">
        <f>ROUND(I60+I61+I66+I80+I89+I90,2)</f>
        <v>0</v>
      </c>
      <c r="J59" s="133">
        <f>J60+J61+J66+J80+J89+J90</f>
        <v>0</v>
      </c>
      <c r="K59" s="371"/>
      <c r="L59" s="254"/>
      <c r="M59" s="254"/>
      <c r="N59" s="254"/>
      <c r="P59" s="705" t="s">
        <v>574</v>
      </c>
      <c r="Q59" s="706"/>
      <c r="R59" s="706"/>
    </row>
    <row r="60" spans="1:18" x14ac:dyDescent="0.2">
      <c r="A60" s="7" t="s">
        <v>51</v>
      </c>
      <c r="B60" s="626" t="s">
        <v>58</v>
      </c>
      <c r="C60" s="626"/>
      <c r="D60" s="626"/>
      <c r="E60" s="122"/>
      <c r="F60" s="125"/>
      <c r="G60" s="125"/>
      <c r="H60" s="134">
        <f>G60/data!$J$20</f>
        <v>0</v>
      </c>
      <c r="I60" s="125"/>
      <c r="J60" s="134">
        <f>E60+F60+H60+I60</f>
        <v>0</v>
      </c>
      <c r="K60" s="371"/>
      <c r="L60" s="259">
        <f t="shared" ref="L60:N60" si="20">E60</f>
        <v>0</v>
      </c>
      <c r="M60" s="259">
        <f t="shared" si="20"/>
        <v>0</v>
      </c>
      <c r="N60" s="259">
        <f t="shared" si="20"/>
        <v>0</v>
      </c>
    </row>
    <row r="61" spans="1:18" x14ac:dyDescent="0.2">
      <c r="A61" s="7" t="s">
        <v>52</v>
      </c>
      <c r="B61" s="626" t="s">
        <v>59</v>
      </c>
      <c r="C61" s="626"/>
      <c r="D61" s="626"/>
      <c r="E61" s="28">
        <f t="shared" ref="E61:J61" si="21">E62+E63+E64+E65</f>
        <v>0</v>
      </c>
      <c r="F61" s="28">
        <f t="shared" si="21"/>
        <v>0</v>
      </c>
      <c r="G61" s="28">
        <f t="shared" si="21"/>
        <v>0</v>
      </c>
      <c r="H61" s="134">
        <f t="shared" si="21"/>
        <v>0</v>
      </c>
      <c r="I61" s="28">
        <f t="shared" si="21"/>
        <v>0</v>
      </c>
      <c r="J61" s="134">
        <f t="shared" si="21"/>
        <v>0</v>
      </c>
      <c r="K61" s="371"/>
      <c r="L61" s="259">
        <f t="shared" ref="L61:N61" si="22">E61</f>
        <v>0</v>
      </c>
      <c r="M61" s="259">
        <f t="shared" si="22"/>
        <v>0</v>
      </c>
      <c r="N61" s="259">
        <f t="shared" si="22"/>
        <v>0</v>
      </c>
    </row>
    <row r="62" spans="1:18" x14ac:dyDescent="0.2">
      <c r="A62" s="7" t="s">
        <v>53</v>
      </c>
      <c r="B62" s="626" t="s">
        <v>68</v>
      </c>
      <c r="C62" s="585"/>
      <c r="D62" s="585"/>
      <c r="E62" s="122"/>
      <c r="F62" s="125"/>
      <c r="G62" s="125"/>
      <c r="H62" s="134">
        <f>G62/data!$J$20</f>
        <v>0</v>
      </c>
      <c r="I62" s="125"/>
      <c r="J62" s="134">
        <f>E62+F62+H62+I62</f>
        <v>0</v>
      </c>
      <c r="K62" s="371"/>
      <c r="L62" s="260"/>
      <c r="M62" s="260"/>
      <c r="N62" s="260"/>
    </row>
    <row r="63" spans="1:18" ht="27" customHeight="1" x14ac:dyDescent="0.2">
      <c r="A63" s="7" t="s">
        <v>54</v>
      </c>
      <c r="B63" s="626" t="s">
        <v>69</v>
      </c>
      <c r="C63" s="585"/>
      <c r="D63" s="585"/>
      <c r="E63" s="122"/>
      <c r="F63" s="125"/>
      <c r="G63" s="125"/>
      <c r="H63" s="134">
        <f>G63/data!$J$20</f>
        <v>0</v>
      </c>
      <c r="I63" s="125"/>
      <c r="J63" s="134">
        <f>E63+F63+H63+I63</f>
        <v>0</v>
      </c>
      <c r="K63" s="371"/>
      <c r="L63" s="260"/>
      <c r="M63" s="260"/>
      <c r="N63" s="260"/>
    </row>
    <row r="64" spans="1:18" ht="15" customHeight="1" x14ac:dyDescent="0.2">
      <c r="A64" s="7" t="s">
        <v>55</v>
      </c>
      <c r="B64" s="626" t="s">
        <v>70</v>
      </c>
      <c r="C64" s="585"/>
      <c r="D64" s="585"/>
      <c r="E64" s="122"/>
      <c r="F64" s="125"/>
      <c r="G64" s="125"/>
      <c r="H64" s="134">
        <f>G64/data!$J$20</f>
        <v>0</v>
      </c>
      <c r="I64" s="125"/>
      <c r="J64" s="134">
        <f>E64+F64+H64+I64</f>
        <v>0</v>
      </c>
      <c r="K64" s="371"/>
      <c r="L64" s="260"/>
      <c r="M64" s="260"/>
      <c r="N64" s="260"/>
    </row>
    <row r="65" spans="1:14" ht="27" customHeight="1" x14ac:dyDescent="0.2">
      <c r="A65" s="7" t="s">
        <v>71</v>
      </c>
      <c r="B65" s="626" t="s">
        <v>72</v>
      </c>
      <c r="C65" s="585"/>
      <c r="D65" s="585"/>
      <c r="E65" s="122"/>
      <c r="F65" s="125"/>
      <c r="G65" s="125"/>
      <c r="H65" s="134">
        <f>G65/data!$J$20</f>
        <v>0</v>
      </c>
      <c r="I65" s="125"/>
      <c r="J65" s="134">
        <f>E65+F65+H65+I65</f>
        <v>0</v>
      </c>
      <c r="K65" s="371"/>
      <c r="L65" s="260"/>
      <c r="M65" s="260"/>
      <c r="N65" s="260"/>
    </row>
    <row r="66" spans="1:14" x14ac:dyDescent="0.2">
      <c r="A66" s="7" t="s">
        <v>73</v>
      </c>
      <c r="B66" s="626" t="s">
        <v>60</v>
      </c>
      <c r="C66" s="626"/>
      <c r="D66" s="626"/>
      <c r="E66" s="28">
        <f t="shared" ref="E66:J66" si="23">E67+E68</f>
        <v>0</v>
      </c>
      <c r="F66" s="28">
        <f t="shared" si="23"/>
        <v>0</v>
      </c>
      <c r="G66" s="28">
        <f t="shared" si="23"/>
        <v>0</v>
      </c>
      <c r="H66" s="134">
        <f t="shared" si="23"/>
        <v>0</v>
      </c>
      <c r="I66" s="28">
        <f t="shared" si="23"/>
        <v>0</v>
      </c>
      <c r="J66" s="134">
        <f t="shared" si="23"/>
        <v>0</v>
      </c>
      <c r="K66" s="371"/>
      <c r="L66" s="259">
        <f t="shared" ref="L66:N66" si="24">E66</f>
        <v>0</v>
      </c>
      <c r="M66" s="259">
        <f t="shared" si="24"/>
        <v>0</v>
      </c>
      <c r="N66" s="259">
        <f t="shared" si="24"/>
        <v>0</v>
      </c>
    </row>
    <row r="67" spans="1:14" ht="15" customHeight="1" x14ac:dyDescent="0.2">
      <c r="A67" s="7" t="s">
        <v>74</v>
      </c>
      <c r="B67" s="626" t="s">
        <v>75</v>
      </c>
      <c r="C67" s="585"/>
      <c r="D67" s="585"/>
      <c r="E67" s="122"/>
      <c r="F67" s="125"/>
      <c r="G67" s="125"/>
      <c r="H67" s="134">
        <f>G67/data!$J$20</f>
        <v>0</v>
      </c>
      <c r="I67" s="122"/>
      <c r="J67" s="134">
        <f>E67+F67+H67+I67</f>
        <v>0</v>
      </c>
      <c r="K67" s="371"/>
      <c r="L67" s="260"/>
      <c r="M67" s="260"/>
      <c r="N67" s="260"/>
    </row>
    <row r="68" spans="1:14" x14ac:dyDescent="0.2">
      <c r="A68" s="7" t="s">
        <v>76</v>
      </c>
      <c r="B68" s="626" t="s">
        <v>77</v>
      </c>
      <c r="C68" s="585"/>
      <c r="D68" s="585"/>
      <c r="E68" s="132">
        <f t="shared" ref="E68:J68" si="25">E69+E70+E71+E72+E73+E74+E75+E76+E77+E78+E79</f>
        <v>0</v>
      </c>
      <c r="F68" s="132">
        <f t="shared" si="25"/>
        <v>0</v>
      </c>
      <c r="G68" s="132">
        <f t="shared" si="25"/>
        <v>0</v>
      </c>
      <c r="H68" s="134">
        <f t="shared" si="25"/>
        <v>0</v>
      </c>
      <c r="I68" s="28">
        <f t="shared" si="25"/>
        <v>0</v>
      </c>
      <c r="J68" s="134">
        <f t="shared" si="25"/>
        <v>0</v>
      </c>
      <c r="K68" s="371"/>
      <c r="L68" s="260"/>
      <c r="M68" s="260"/>
      <c r="N68" s="260"/>
    </row>
    <row r="69" spans="1:14" ht="15" customHeight="1" x14ac:dyDescent="0.2">
      <c r="A69" s="7" t="s">
        <v>78</v>
      </c>
      <c r="B69" s="626" t="s">
        <v>79</v>
      </c>
      <c r="C69" s="585"/>
      <c r="D69" s="585"/>
      <c r="E69" s="122"/>
      <c r="F69" s="125"/>
      <c r="G69" s="125"/>
      <c r="H69" s="134">
        <f>G69/data!$J$20</f>
        <v>0</v>
      </c>
      <c r="I69" s="125"/>
      <c r="J69" s="134">
        <f>E69+F69+H69+I69</f>
        <v>0</v>
      </c>
      <c r="K69" s="371"/>
      <c r="L69" s="260"/>
      <c r="M69" s="260"/>
      <c r="N69" s="260"/>
    </row>
    <row r="70" spans="1:14" x14ac:dyDescent="0.2">
      <c r="A70" s="7" t="s">
        <v>80</v>
      </c>
      <c r="B70" s="626" t="s">
        <v>81</v>
      </c>
      <c r="C70" s="585"/>
      <c r="D70" s="585"/>
      <c r="E70" s="122"/>
      <c r="F70" s="125"/>
      <c r="G70" s="125"/>
      <c r="H70" s="134">
        <f>G70/data!$J$20</f>
        <v>0</v>
      </c>
      <c r="I70" s="125"/>
      <c r="J70" s="134">
        <f t="shared" ref="J70:J79" si="26">E70+F70+H70+I70</f>
        <v>0</v>
      </c>
      <c r="K70" s="371"/>
      <c r="L70" s="260"/>
      <c r="M70" s="260"/>
      <c r="N70" s="260"/>
    </row>
    <row r="71" spans="1:14" ht="15" customHeight="1" x14ac:dyDescent="0.2">
      <c r="A71" s="7" t="s">
        <v>82</v>
      </c>
      <c r="B71" s="626" t="s">
        <v>83</v>
      </c>
      <c r="C71" s="585"/>
      <c r="D71" s="585"/>
      <c r="E71" s="122"/>
      <c r="F71" s="125"/>
      <c r="G71" s="125"/>
      <c r="H71" s="134">
        <f>G71/data!$J$20</f>
        <v>0</v>
      </c>
      <c r="I71" s="125"/>
      <c r="J71" s="134">
        <f t="shared" si="26"/>
        <v>0</v>
      </c>
      <c r="K71" s="371"/>
      <c r="L71" s="260"/>
      <c r="M71" s="260"/>
      <c r="N71" s="260"/>
    </row>
    <row r="72" spans="1:14" ht="15" customHeight="1" x14ac:dyDescent="0.2">
      <c r="A72" s="7" t="s">
        <v>84</v>
      </c>
      <c r="B72" s="626" t="s">
        <v>85</v>
      </c>
      <c r="C72" s="585"/>
      <c r="D72" s="585"/>
      <c r="E72" s="122"/>
      <c r="F72" s="125"/>
      <c r="G72" s="125"/>
      <c r="H72" s="134">
        <f>G72/data!$J$20</f>
        <v>0</v>
      </c>
      <c r="I72" s="125"/>
      <c r="J72" s="134">
        <f t="shared" si="26"/>
        <v>0</v>
      </c>
      <c r="K72" s="371"/>
      <c r="L72" s="260"/>
      <c r="M72" s="260"/>
      <c r="N72" s="260"/>
    </row>
    <row r="73" spans="1:14" ht="15" customHeight="1" x14ac:dyDescent="0.2">
      <c r="A73" s="7" t="s">
        <v>86</v>
      </c>
      <c r="B73" s="626" t="s">
        <v>87</v>
      </c>
      <c r="C73" s="585"/>
      <c r="D73" s="585"/>
      <c r="E73" s="122"/>
      <c r="F73" s="125"/>
      <c r="G73" s="125"/>
      <c r="H73" s="134">
        <f>G73/data!$J$20</f>
        <v>0</v>
      </c>
      <c r="I73" s="125"/>
      <c r="J73" s="134">
        <f t="shared" si="26"/>
        <v>0</v>
      </c>
      <c r="K73" s="371"/>
      <c r="L73" s="260"/>
      <c r="M73" s="260"/>
      <c r="N73" s="260"/>
    </row>
    <row r="74" spans="1:14" ht="15" customHeight="1" x14ac:dyDescent="0.2">
      <c r="A74" s="7" t="s">
        <v>88</v>
      </c>
      <c r="B74" s="626" t="s">
        <v>89</v>
      </c>
      <c r="C74" s="585"/>
      <c r="D74" s="585"/>
      <c r="E74" s="122"/>
      <c r="F74" s="125"/>
      <c r="G74" s="125"/>
      <c r="H74" s="134">
        <f>G74/data!$J$20</f>
        <v>0</v>
      </c>
      <c r="I74" s="125"/>
      <c r="J74" s="134">
        <f t="shared" si="26"/>
        <v>0</v>
      </c>
      <c r="K74" s="371"/>
      <c r="L74" s="260"/>
      <c r="M74" s="260"/>
      <c r="N74" s="260"/>
    </row>
    <row r="75" spans="1:14" ht="15" customHeight="1" x14ac:dyDescent="0.2">
      <c r="A75" s="7" t="s">
        <v>90</v>
      </c>
      <c r="B75" s="626" t="s">
        <v>91</v>
      </c>
      <c r="C75" s="585"/>
      <c r="D75" s="585"/>
      <c r="E75" s="122"/>
      <c r="F75" s="125"/>
      <c r="G75" s="125"/>
      <c r="H75" s="134">
        <f>G75/data!$J$20</f>
        <v>0</v>
      </c>
      <c r="I75" s="125"/>
      <c r="J75" s="134">
        <f t="shared" si="26"/>
        <v>0</v>
      </c>
      <c r="K75" s="371"/>
      <c r="L75" s="260"/>
      <c r="M75" s="260"/>
      <c r="N75" s="260"/>
    </row>
    <row r="76" spans="1:14" ht="15" customHeight="1" x14ac:dyDescent="0.2">
      <c r="A76" s="7" t="s">
        <v>92</v>
      </c>
      <c r="B76" s="626" t="s">
        <v>93</v>
      </c>
      <c r="C76" s="585"/>
      <c r="D76" s="585"/>
      <c r="E76" s="122"/>
      <c r="F76" s="125"/>
      <c r="G76" s="125"/>
      <c r="H76" s="134">
        <f>G76/data!$J$20</f>
        <v>0</v>
      </c>
      <c r="I76" s="125"/>
      <c r="J76" s="134">
        <f t="shared" si="26"/>
        <v>0</v>
      </c>
      <c r="K76" s="371"/>
      <c r="L76" s="260"/>
      <c r="M76" s="260"/>
      <c r="N76" s="260"/>
    </row>
    <row r="77" spans="1:14" ht="15" customHeight="1" x14ac:dyDescent="0.2">
      <c r="A77" s="7" t="s">
        <v>94</v>
      </c>
      <c r="B77" s="626" t="s">
        <v>95</v>
      </c>
      <c r="C77" s="585"/>
      <c r="D77" s="585"/>
      <c r="E77" s="122"/>
      <c r="F77" s="125"/>
      <c r="G77" s="125"/>
      <c r="H77" s="134">
        <f>G77/data!$J$20</f>
        <v>0</v>
      </c>
      <c r="I77" s="125"/>
      <c r="J77" s="134">
        <f t="shared" si="26"/>
        <v>0</v>
      </c>
      <c r="K77" s="371"/>
      <c r="L77" s="260"/>
      <c r="M77" s="260"/>
      <c r="N77" s="260"/>
    </row>
    <row r="78" spans="1:14" x14ac:dyDescent="0.2">
      <c r="A78" s="7" t="s">
        <v>96</v>
      </c>
      <c r="B78" s="626" t="s">
        <v>97</v>
      </c>
      <c r="C78" s="585"/>
      <c r="D78" s="585"/>
      <c r="E78" s="122"/>
      <c r="F78" s="125"/>
      <c r="G78" s="125"/>
      <c r="H78" s="134">
        <f>G78/data!$J$20</f>
        <v>0</v>
      </c>
      <c r="I78" s="125"/>
      <c r="J78" s="134">
        <f t="shared" si="26"/>
        <v>0</v>
      </c>
      <c r="K78" s="371"/>
      <c r="L78" s="260"/>
      <c r="M78" s="260"/>
      <c r="N78" s="260"/>
    </row>
    <row r="79" spans="1:14" x14ac:dyDescent="0.2">
      <c r="A79" s="7" t="s">
        <v>98</v>
      </c>
      <c r="B79" s="626" t="s">
        <v>99</v>
      </c>
      <c r="C79" s="585"/>
      <c r="D79" s="585"/>
      <c r="E79" s="122"/>
      <c r="F79" s="125"/>
      <c r="G79" s="125"/>
      <c r="H79" s="134">
        <f>G79/data!$J$20</f>
        <v>0</v>
      </c>
      <c r="I79" s="125"/>
      <c r="J79" s="134">
        <f t="shared" si="26"/>
        <v>0</v>
      </c>
      <c r="K79" s="371"/>
      <c r="L79" s="260"/>
      <c r="M79" s="260"/>
      <c r="N79" s="260"/>
    </row>
    <row r="80" spans="1:14" x14ac:dyDescent="0.2">
      <c r="A80" s="7" t="s">
        <v>100</v>
      </c>
      <c r="B80" s="626" t="s">
        <v>61</v>
      </c>
      <c r="C80" s="626"/>
      <c r="D80" s="626"/>
      <c r="E80" s="28">
        <f t="shared" ref="E80:J80" si="27">E81+E82+E83+E84+E85+E86+E87+E88</f>
        <v>0</v>
      </c>
      <c r="F80" s="28">
        <f t="shared" si="27"/>
        <v>0</v>
      </c>
      <c r="G80" s="28">
        <f t="shared" si="27"/>
        <v>0</v>
      </c>
      <c r="H80" s="134">
        <f t="shared" si="27"/>
        <v>0</v>
      </c>
      <c r="I80" s="28">
        <f t="shared" si="27"/>
        <v>0</v>
      </c>
      <c r="J80" s="134">
        <f t="shared" si="27"/>
        <v>0</v>
      </c>
      <c r="K80" s="371"/>
      <c r="L80" s="259">
        <f t="shared" ref="L80:N80" si="28">E80</f>
        <v>0</v>
      </c>
      <c r="M80" s="259">
        <f t="shared" si="28"/>
        <v>0</v>
      </c>
      <c r="N80" s="259">
        <f t="shared" si="28"/>
        <v>0</v>
      </c>
    </row>
    <row r="81" spans="1:18" ht="15" customHeight="1" x14ac:dyDescent="0.2">
      <c r="A81" s="7" t="s">
        <v>101</v>
      </c>
      <c r="B81" s="626" t="s">
        <v>102</v>
      </c>
      <c r="C81" s="585"/>
      <c r="D81" s="585"/>
      <c r="E81" s="122"/>
      <c r="F81" s="125"/>
      <c r="G81" s="125"/>
      <c r="H81" s="134">
        <f>G81/data!$J$20</f>
        <v>0</v>
      </c>
      <c r="I81" s="125"/>
      <c r="J81" s="134">
        <f>E81+F81+H81+I81</f>
        <v>0</v>
      </c>
      <c r="K81" s="371"/>
      <c r="L81" s="260"/>
      <c r="M81" s="260"/>
      <c r="N81" s="260"/>
    </row>
    <row r="82" spans="1:18" ht="15" customHeight="1" x14ac:dyDescent="0.2">
      <c r="A82" s="7" t="s">
        <v>103</v>
      </c>
      <c r="B82" s="626" t="s">
        <v>104</v>
      </c>
      <c r="C82" s="585"/>
      <c r="D82" s="585"/>
      <c r="E82" s="122"/>
      <c r="F82" s="125"/>
      <c r="G82" s="125"/>
      <c r="H82" s="134">
        <f>G82/data!$J$20</f>
        <v>0</v>
      </c>
      <c r="I82" s="125"/>
      <c r="J82" s="134">
        <f t="shared" ref="J82:J90" si="29">E82+F82+H82+I82</f>
        <v>0</v>
      </c>
      <c r="K82" s="371"/>
      <c r="L82" s="260"/>
      <c r="M82" s="260"/>
      <c r="N82" s="260"/>
    </row>
    <row r="83" spans="1:18" ht="15" customHeight="1" x14ac:dyDescent="0.2">
      <c r="A83" s="7" t="s">
        <v>105</v>
      </c>
      <c r="B83" s="626" t="s">
        <v>106</v>
      </c>
      <c r="C83" s="585"/>
      <c r="D83" s="585"/>
      <c r="E83" s="122"/>
      <c r="F83" s="125"/>
      <c r="G83" s="125"/>
      <c r="H83" s="134">
        <f>G83/data!$J$20</f>
        <v>0</v>
      </c>
      <c r="I83" s="125"/>
      <c r="J83" s="134">
        <f t="shared" si="29"/>
        <v>0</v>
      </c>
      <c r="K83" s="371"/>
      <c r="L83" s="260"/>
      <c r="M83" s="260"/>
      <c r="N83" s="260"/>
    </row>
    <row r="84" spans="1:18" x14ac:dyDescent="0.2">
      <c r="A84" s="7" t="s">
        <v>107</v>
      </c>
      <c r="B84" s="626" t="s">
        <v>108</v>
      </c>
      <c r="C84" s="585"/>
      <c r="D84" s="585"/>
      <c r="E84" s="122"/>
      <c r="F84" s="125"/>
      <c r="G84" s="125"/>
      <c r="H84" s="134">
        <f>G84/data!$J$20</f>
        <v>0</v>
      </c>
      <c r="I84" s="125"/>
      <c r="J84" s="134">
        <f t="shared" si="29"/>
        <v>0</v>
      </c>
      <c r="K84" s="371"/>
      <c r="L84" s="260"/>
      <c r="M84" s="260"/>
      <c r="N84" s="260"/>
    </row>
    <row r="85" spans="1:18" x14ac:dyDescent="0.2">
      <c r="A85" s="7" t="s">
        <v>109</v>
      </c>
      <c r="B85" s="626" t="s">
        <v>110</v>
      </c>
      <c r="C85" s="585"/>
      <c r="D85" s="585"/>
      <c r="E85" s="122"/>
      <c r="F85" s="125"/>
      <c r="G85" s="125"/>
      <c r="H85" s="134">
        <f>G85/data!$J$20</f>
        <v>0</v>
      </c>
      <c r="I85" s="125"/>
      <c r="J85" s="134">
        <f t="shared" si="29"/>
        <v>0</v>
      </c>
      <c r="K85" s="371"/>
      <c r="L85" s="260"/>
      <c r="M85" s="260"/>
      <c r="N85" s="260"/>
    </row>
    <row r="86" spans="1:18" ht="15" customHeight="1" x14ac:dyDescent="0.2">
      <c r="A86" s="7" t="s">
        <v>111</v>
      </c>
      <c r="B86" s="626" t="s">
        <v>112</v>
      </c>
      <c r="C86" s="585"/>
      <c r="D86" s="585"/>
      <c r="E86" s="122"/>
      <c r="F86" s="125"/>
      <c r="G86" s="125"/>
      <c r="H86" s="134">
        <f>G86/data!$J$20</f>
        <v>0</v>
      </c>
      <c r="I86" s="125"/>
      <c r="J86" s="134">
        <f t="shared" si="29"/>
        <v>0</v>
      </c>
      <c r="K86" s="371"/>
      <c r="L86" s="260"/>
      <c r="M86" s="260"/>
      <c r="N86" s="260"/>
    </row>
    <row r="87" spans="1:18" x14ac:dyDescent="0.2">
      <c r="A87" s="7" t="s">
        <v>113</v>
      </c>
      <c r="B87" s="626" t="s">
        <v>114</v>
      </c>
      <c r="C87" s="585"/>
      <c r="D87" s="585"/>
      <c r="E87" s="122"/>
      <c r="F87" s="125"/>
      <c r="G87" s="125"/>
      <c r="H87" s="134">
        <f>G87/data!$J$20</f>
        <v>0</v>
      </c>
      <c r="I87" s="125"/>
      <c r="J87" s="134">
        <f t="shared" si="29"/>
        <v>0</v>
      </c>
      <c r="K87" s="371"/>
      <c r="L87" s="260"/>
      <c r="M87" s="260"/>
      <c r="N87" s="260"/>
    </row>
    <row r="88" spans="1:18" ht="15" customHeight="1" x14ac:dyDescent="0.2">
      <c r="A88" s="7" t="s">
        <v>115</v>
      </c>
      <c r="B88" s="626" t="s">
        <v>116</v>
      </c>
      <c r="C88" s="585"/>
      <c r="D88" s="585"/>
      <c r="E88" s="122"/>
      <c r="F88" s="125"/>
      <c r="G88" s="125"/>
      <c r="H88" s="134">
        <f>G88/data!$J$20</f>
        <v>0</v>
      </c>
      <c r="I88" s="125"/>
      <c r="J88" s="134">
        <f t="shared" si="29"/>
        <v>0</v>
      </c>
      <c r="K88" s="371"/>
      <c r="L88" s="260"/>
      <c r="M88" s="260"/>
      <c r="N88" s="260"/>
    </row>
    <row r="89" spans="1:18" ht="15" customHeight="1" x14ac:dyDescent="0.2">
      <c r="A89" s="7" t="s">
        <v>117</v>
      </c>
      <c r="B89" s="626" t="s">
        <v>62</v>
      </c>
      <c r="C89" s="626"/>
      <c r="D89" s="626"/>
      <c r="E89" s="122"/>
      <c r="F89" s="125"/>
      <c r="G89" s="125"/>
      <c r="H89" s="134">
        <f>G89/data!$J$20</f>
        <v>0</v>
      </c>
      <c r="I89" s="125"/>
      <c r="J89" s="134">
        <f t="shared" si="29"/>
        <v>0</v>
      </c>
      <c r="K89" s="371"/>
      <c r="L89" s="259">
        <f t="shared" ref="L89:N89" si="30">E89</f>
        <v>0</v>
      </c>
      <c r="M89" s="259">
        <f t="shared" si="30"/>
        <v>0</v>
      </c>
      <c r="N89" s="259">
        <f t="shared" si="30"/>
        <v>0</v>
      </c>
    </row>
    <row r="90" spans="1:18" ht="30.75" customHeight="1" x14ac:dyDescent="0.2">
      <c r="A90" s="7" t="s">
        <v>118</v>
      </c>
      <c r="B90" s="626" t="s">
        <v>63</v>
      </c>
      <c r="C90" s="626"/>
      <c r="D90" s="626"/>
      <c r="E90" s="122"/>
      <c r="F90" s="125"/>
      <c r="G90" s="125"/>
      <c r="H90" s="134">
        <f>G90/data!$J$20</f>
        <v>0</v>
      </c>
      <c r="I90" s="125"/>
      <c r="J90" s="134">
        <f t="shared" si="29"/>
        <v>0</v>
      </c>
      <c r="K90" s="371"/>
      <c r="L90" s="259">
        <f t="shared" ref="L90:N90" si="31">E90</f>
        <v>0</v>
      </c>
      <c r="M90" s="259">
        <f t="shared" si="31"/>
        <v>0</v>
      </c>
      <c r="N90" s="259">
        <f t="shared" si="31"/>
        <v>0</v>
      </c>
    </row>
    <row r="91" spans="1:18" ht="57" customHeight="1" x14ac:dyDescent="0.25">
      <c r="A91" s="6" t="s">
        <v>119</v>
      </c>
      <c r="B91" s="712" t="s">
        <v>64</v>
      </c>
      <c r="C91" s="712"/>
      <c r="D91" s="712"/>
      <c r="E91" s="123">
        <f t="shared" ref="E91:J91" si="32">E92+E98+E102</f>
        <v>0</v>
      </c>
      <c r="F91" s="123">
        <f t="shared" si="32"/>
        <v>0</v>
      </c>
      <c r="G91" s="123">
        <f t="shared" si="32"/>
        <v>0</v>
      </c>
      <c r="H91" s="133">
        <f t="shared" si="32"/>
        <v>0</v>
      </c>
      <c r="I91" s="124">
        <f t="shared" si="32"/>
        <v>0</v>
      </c>
      <c r="J91" s="133">
        <f t="shared" si="32"/>
        <v>0</v>
      </c>
      <c r="K91" s="371"/>
      <c r="L91" s="260"/>
      <c r="M91" s="260"/>
      <c r="N91" s="260"/>
      <c r="P91" s="705" t="s">
        <v>573</v>
      </c>
      <c r="Q91" s="706"/>
      <c r="R91" s="706"/>
    </row>
    <row r="92" spans="1:18" ht="27.75" customHeight="1" x14ac:dyDescent="0.2">
      <c r="A92" s="7" t="s">
        <v>120</v>
      </c>
      <c r="B92" s="626" t="s">
        <v>121</v>
      </c>
      <c r="C92" s="626"/>
      <c r="D92" s="626"/>
      <c r="E92" s="28">
        <f t="shared" ref="E92:J92" si="33">E93+E94+E95+E96+E97</f>
        <v>0</v>
      </c>
      <c r="F92" s="28">
        <f t="shared" si="33"/>
        <v>0</v>
      </c>
      <c r="G92" s="28">
        <f t="shared" si="33"/>
        <v>0</v>
      </c>
      <c r="H92" s="134">
        <f t="shared" si="33"/>
        <v>0</v>
      </c>
      <c r="I92" s="28">
        <f t="shared" si="33"/>
        <v>0</v>
      </c>
      <c r="J92" s="134">
        <f t="shared" si="33"/>
        <v>0</v>
      </c>
      <c r="K92" s="371"/>
      <c r="L92" s="259">
        <f t="shared" ref="L92:N92" si="34">E92</f>
        <v>0</v>
      </c>
      <c r="M92" s="259">
        <f t="shared" si="34"/>
        <v>0</v>
      </c>
      <c r="N92" s="259">
        <f t="shared" si="34"/>
        <v>0</v>
      </c>
    </row>
    <row r="93" spans="1:18" x14ac:dyDescent="0.2">
      <c r="A93" s="7" t="s">
        <v>122</v>
      </c>
      <c r="B93" s="626" t="s">
        <v>123</v>
      </c>
      <c r="C93" s="626"/>
      <c r="D93" s="626"/>
      <c r="E93" s="122"/>
      <c r="F93" s="125"/>
      <c r="G93" s="125"/>
      <c r="H93" s="134">
        <f>G93/data!$J$20</f>
        <v>0</v>
      </c>
      <c r="I93" s="125"/>
      <c r="J93" s="134">
        <f>E93+F93+H93+I93</f>
        <v>0</v>
      </c>
      <c r="K93" s="371"/>
      <c r="L93" s="260"/>
      <c r="M93" s="260"/>
      <c r="N93" s="260"/>
    </row>
    <row r="94" spans="1:18" ht="15" customHeight="1" x14ac:dyDescent="0.2">
      <c r="A94" s="7" t="s">
        <v>124</v>
      </c>
      <c r="B94" s="626" t="s">
        <v>125</v>
      </c>
      <c r="C94" s="626"/>
      <c r="D94" s="626"/>
      <c r="E94" s="122"/>
      <c r="F94" s="125"/>
      <c r="G94" s="125"/>
      <c r="H94" s="134">
        <f>G94/data!$J$20</f>
        <v>0</v>
      </c>
      <c r="I94" s="125"/>
      <c r="J94" s="134">
        <f>E94+F94+H94+I94</f>
        <v>0</v>
      </c>
      <c r="K94" s="371"/>
      <c r="L94" s="260"/>
      <c r="M94" s="260"/>
      <c r="N94" s="260"/>
    </row>
    <row r="95" spans="1:18" x14ac:dyDescent="0.2">
      <c r="A95" s="7" t="s">
        <v>126</v>
      </c>
      <c r="B95" s="626" t="s">
        <v>127</v>
      </c>
      <c r="C95" s="585"/>
      <c r="D95" s="585"/>
      <c r="E95" s="122"/>
      <c r="F95" s="125"/>
      <c r="G95" s="125"/>
      <c r="H95" s="134">
        <f>G95/data!$J$20</f>
        <v>0</v>
      </c>
      <c r="I95" s="125"/>
      <c r="J95" s="134">
        <f>E95+F95+H95+I95</f>
        <v>0</v>
      </c>
      <c r="K95" s="371"/>
      <c r="L95" s="260"/>
      <c r="M95" s="260"/>
      <c r="N95" s="260"/>
    </row>
    <row r="96" spans="1:18" ht="15" customHeight="1" x14ac:dyDescent="0.2">
      <c r="A96" s="7" t="s">
        <v>128</v>
      </c>
      <c r="B96" s="626" t="s">
        <v>129</v>
      </c>
      <c r="C96" s="585"/>
      <c r="D96" s="585"/>
      <c r="E96" s="122"/>
      <c r="F96" s="125"/>
      <c r="G96" s="125"/>
      <c r="H96" s="134">
        <f>G96/data!$J$20</f>
        <v>0</v>
      </c>
      <c r="I96" s="125"/>
      <c r="J96" s="134">
        <f>E96+F96+H96+I96</f>
        <v>0</v>
      </c>
      <c r="K96" s="371"/>
      <c r="L96" s="260"/>
      <c r="M96" s="260"/>
      <c r="N96" s="260"/>
    </row>
    <row r="97" spans="1:21" ht="27" customHeight="1" x14ac:dyDescent="0.2">
      <c r="A97" s="7" t="s">
        <v>130</v>
      </c>
      <c r="B97" s="626" t="s">
        <v>131</v>
      </c>
      <c r="C97" s="585"/>
      <c r="D97" s="585"/>
      <c r="E97" s="122"/>
      <c r="F97" s="125"/>
      <c r="G97" s="125"/>
      <c r="H97" s="134">
        <f>G97/data!$J$20</f>
        <v>0</v>
      </c>
      <c r="I97" s="125"/>
      <c r="J97" s="134">
        <f>E97+F97+H97+I97</f>
        <v>0</v>
      </c>
      <c r="K97" s="371"/>
      <c r="L97" s="260"/>
      <c r="M97" s="260"/>
      <c r="N97" s="260"/>
    </row>
    <row r="98" spans="1:21" ht="15" customHeight="1" x14ac:dyDescent="0.2">
      <c r="A98" s="7" t="s">
        <v>132</v>
      </c>
      <c r="B98" s="626" t="s">
        <v>65</v>
      </c>
      <c r="C98" s="585"/>
      <c r="D98" s="585"/>
      <c r="E98" s="28">
        <f t="shared" ref="E98:J98" si="35">E99+E100+E101</f>
        <v>0</v>
      </c>
      <c r="F98" s="28">
        <f t="shared" si="35"/>
        <v>0</v>
      </c>
      <c r="G98" s="28">
        <f t="shared" si="35"/>
        <v>0</v>
      </c>
      <c r="H98" s="134">
        <f t="shared" si="35"/>
        <v>0</v>
      </c>
      <c r="I98" s="28">
        <f t="shared" si="35"/>
        <v>0</v>
      </c>
      <c r="J98" s="134">
        <f t="shared" si="35"/>
        <v>0</v>
      </c>
      <c r="K98" s="371"/>
      <c r="L98" s="259">
        <f t="shared" ref="L98:N98" si="36">E98</f>
        <v>0</v>
      </c>
      <c r="M98" s="259">
        <f t="shared" si="36"/>
        <v>0</v>
      </c>
      <c r="N98" s="259">
        <f t="shared" si="36"/>
        <v>0</v>
      </c>
    </row>
    <row r="99" spans="1:21" ht="15" customHeight="1" x14ac:dyDescent="0.2">
      <c r="A99" s="7" t="s">
        <v>133</v>
      </c>
      <c r="B99" s="626" t="s">
        <v>134</v>
      </c>
      <c r="C99" s="585"/>
      <c r="D99" s="585"/>
      <c r="E99" s="122"/>
      <c r="F99" s="125"/>
      <c r="G99" s="125"/>
      <c r="H99" s="134">
        <f>G99/data!$J$20</f>
        <v>0</v>
      </c>
      <c r="I99" s="125"/>
      <c r="J99" s="134">
        <f>E99+F99+H99+I99</f>
        <v>0</v>
      </c>
      <c r="K99" s="371"/>
      <c r="L99" s="260"/>
      <c r="M99" s="260"/>
      <c r="N99" s="260"/>
    </row>
    <row r="100" spans="1:21" x14ac:dyDescent="0.2">
      <c r="A100" s="7" t="s">
        <v>135</v>
      </c>
      <c r="B100" s="626" t="s">
        <v>136</v>
      </c>
      <c r="C100" s="585"/>
      <c r="D100" s="585"/>
      <c r="E100" s="122"/>
      <c r="F100" s="125"/>
      <c r="G100" s="125"/>
      <c r="H100" s="134">
        <f>G100/data!$J$20</f>
        <v>0</v>
      </c>
      <c r="I100" s="125"/>
      <c r="J100" s="134">
        <f>E100+F100+H100+I100</f>
        <v>0</v>
      </c>
      <c r="K100" s="371"/>
      <c r="L100" s="260"/>
      <c r="M100" s="260"/>
      <c r="N100" s="260"/>
    </row>
    <row r="101" spans="1:21" ht="15" customHeight="1" x14ac:dyDescent="0.2">
      <c r="A101" s="7" t="s">
        <v>137</v>
      </c>
      <c r="B101" s="626" t="s">
        <v>138</v>
      </c>
      <c r="C101" s="585"/>
      <c r="D101" s="585"/>
      <c r="E101" s="122"/>
      <c r="F101" s="125"/>
      <c r="G101" s="125"/>
      <c r="H101" s="134">
        <f>G101/data!$J$20</f>
        <v>0</v>
      </c>
      <c r="I101" s="125"/>
      <c r="J101" s="134">
        <f>E101+F101+H101+I101</f>
        <v>0</v>
      </c>
      <c r="K101" s="371"/>
      <c r="L101" s="260"/>
      <c r="M101" s="260"/>
      <c r="N101" s="260"/>
    </row>
    <row r="102" spans="1:21" ht="15" customHeight="1" x14ac:dyDescent="0.2">
      <c r="A102" s="7" t="s">
        <v>139</v>
      </c>
      <c r="B102" s="626" t="s">
        <v>66</v>
      </c>
      <c r="C102" s="585"/>
      <c r="D102" s="585"/>
      <c r="E102" s="28">
        <f t="shared" ref="E102:J102" si="37">E103+E104+E105</f>
        <v>0</v>
      </c>
      <c r="F102" s="28">
        <f t="shared" si="37"/>
        <v>0</v>
      </c>
      <c r="G102" s="28">
        <f t="shared" si="37"/>
        <v>0</v>
      </c>
      <c r="H102" s="134">
        <f t="shared" si="37"/>
        <v>0</v>
      </c>
      <c r="I102" s="28">
        <f t="shared" si="37"/>
        <v>0</v>
      </c>
      <c r="J102" s="134">
        <f t="shared" si="37"/>
        <v>0</v>
      </c>
      <c r="K102" s="371"/>
      <c r="L102" s="259">
        <f t="shared" ref="L102:N102" si="38">E102</f>
        <v>0</v>
      </c>
      <c r="M102" s="259">
        <f t="shared" si="38"/>
        <v>0</v>
      </c>
      <c r="N102" s="259">
        <f t="shared" si="38"/>
        <v>0</v>
      </c>
    </row>
    <row r="103" spans="1:21" ht="30" customHeight="1" x14ac:dyDescent="0.2">
      <c r="A103" s="7" t="s">
        <v>140</v>
      </c>
      <c r="B103" s="626" t="s">
        <v>141</v>
      </c>
      <c r="C103" s="585"/>
      <c r="D103" s="585"/>
      <c r="E103" s="122"/>
      <c r="F103" s="125"/>
      <c r="G103" s="125"/>
      <c r="H103" s="134">
        <f>G103/data!$J$20</f>
        <v>0</v>
      </c>
      <c r="I103" s="125"/>
      <c r="J103" s="134">
        <f>E103+F103+H103+I103</f>
        <v>0</v>
      </c>
      <c r="K103" s="371"/>
      <c r="L103" s="260"/>
      <c r="M103" s="260"/>
      <c r="N103" s="260"/>
    </row>
    <row r="104" spans="1:21" ht="15" customHeight="1" x14ac:dyDescent="0.2">
      <c r="A104" s="7" t="s">
        <v>142</v>
      </c>
      <c r="B104" s="626" t="s">
        <v>143</v>
      </c>
      <c r="C104" s="585"/>
      <c r="D104" s="585"/>
      <c r="E104" s="122"/>
      <c r="F104" s="125"/>
      <c r="G104" s="125"/>
      <c r="H104" s="134">
        <f>G104/data!$J$20</f>
        <v>0</v>
      </c>
      <c r="I104" s="125"/>
      <c r="J104" s="134">
        <f>E104+F104+H104+I104</f>
        <v>0</v>
      </c>
      <c r="K104" s="371"/>
      <c r="L104" s="260"/>
      <c r="M104" s="260"/>
      <c r="N104" s="260"/>
    </row>
    <row r="105" spans="1:21" ht="15" customHeight="1" x14ac:dyDescent="0.2">
      <c r="A105" s="7" t="s">
        <v>144</v>
      </c>
      <c r="B105" s="626" t="s">
        <v>145</v>
      </c>
      <c r="C105" s="585"/>
      <c r="D105" s="585"/>
      <c r="E105" s="122"/>
      <c r="F105" s="125"/>
      <c r="G105" s="125"/>
      <c r="H105" s="134">
        <f>G105/data!$J$20</f>
        <v>0</v>
      </c>
      <c r="I105" s="125"/>
      <c r="J105" s="134">
        <f>E105+F105+H105+I105</f>
        <v>0</v>
      </c>
      <c r="K105" s="371"/>
      <c r="L105" s="260"/>
      <c r="M105" s="260"/>
      <c r="N105" s="260"/>
    </row>
    <row r="106" spans="1:21" x14ac:dyDescent="0.2">
      <c r="A106" s="6"/>
      <c r="B106" s="712" t="s">
        <v>583</v>
      </c>
      <c r="C106" s="712"/>
      <c r="D106" s="712"/>
      <c r="E106" s="123">
        <f t="shared" ref="E106:J106" si="39">E59+E91</f>
        <v>0</v>
      </c>
      <c r="F106" s="123">
        <f t="shared" si="39"/>
        <v>0</v>
      </c>
      <c r="G106" s="123">
        <f t="shared" si="39"/>
        <v>0</v>
      </c>
      <c r="H106" s="133">
        <f t="shared" si="39"/>
        <v>0</v>
      </c>
      <c r="I106" s="123">
        <f t="shared" si="39"/>
        <v>0</v>
      </c>
      <c r="J106" s="133">
        <f t="shared" si="39"/>
        <v>0</v>
      </c>
      <c r="K106" s="371"/>
      <c r="L106" s="260"/>
      <c r="M106" s="260"/>
      <c r="N106" s="260"/>
    </row>
    <row r="107" spans="1:21" x14ac:dyDescent="0.2">
      <c r="A107" s="431"/>
      <c r="B107" s="432"/>
      <c r="C107" s="432"/>
      <c r="D107" s="432"/>
      <c r="E107" s="371"/>
      <c r="F107" s="371"/>
      <c r="G107" s="371"/>
      <c r="H107" s="371"/>
      <c r="I107" s="371"/>
      <c r="J107" s="371"/>
      <c r="K107" s="371"/>
    </row>
    <row r="108" spans="1:21" ht="57" customHeight="1" x14ac:dyDescent="0.25">
      <c r="A108" s="739" t="s">
        <v>41</v>
      </c>
      <c r="B108" s="739"/>
      <c r="C108" s="739"/>
      <c r="D108" s="739"/>
      <c r="E108" s="680"/>
      <c r="F108" s="680"/>
      <c r="G108" s="680"/>
      <c r="H108" s="680"/>
      <c r="I108" s="680"/>
      <c r="J108" s="680"/>
      <c r="K108" s="371"/>
      <c r="L108" s="505"/>
      <c r="M108" s="506"/>
      <c r="N108" s="506"/>
      <c r="O108" s="506"/>
      <c r="P108" s="506"/>
    </row>
    <row r="109" spans="1:21" x14ac:dyDescent="0.2">
      <c r="A109" s="394"/>
      <c r="B109" s="395"/>
      <c r="C109" s="395"/>
      <c r="D109" s="395"/>
      <c r="E109" s="395"/>
      <c r="F109" s="371"/>
      <c r="G109" s="371"/>
      <c r="H109" s="371"/>
      <c r="I109" s="371"/>
      <c r="J109" s="371"/>
      <c r="K109" s="371"/>
    </row>
    <row r="110" spans="1:21" ht="47.25" customHeight="1" x14ac:dyDescent="0.2">
      <c r="A110" s="736" t="s">
        <v>671</v>
      </c>
      <c r="B110" s="737"/>
      <c r="C110" s="737"/>
      <c r="D110" s="737"/>
      <c r="E110" s="738"/>
      <c r="F110" s="738"/>
      <c r="G110" s="738"/>
      <c r="H110" s="738"/>
      <c r="I110" s="738"/>
      <c r="J110" s="738"/>
      <c r="K110" s="738"/>
      <c r="L110" s="437"/>
      <c r="M110" s="718" t="s">
        <v>355</v>
      </c>
      <c r="N110" s="719"/>
      <c r="O110" s="719"/>
      <c r="P110" s="371"/>
      <c r="Q110" s="371"/>
      <c r="R110" s="371"/>
      <c r="S110" s="371"/>
      <c r="T110" s="371"/>
    </row>
    <row r="111" spans="1:21" ht="30.75" customHeight="1" x14ac:dyDescent="0.25">
      <c r="A111" s="433"/>
      <c r="B111" s="434" t="s">
        <v>673</v>
      </c>
      <c r="C111" s="435"/>
      <c r="D111" s="435"/>
      <c r="E111" s="436"/>
      <c r="F111" s="371"/>
      <c r="G111" s="371"/>
      <c r="H111" s="371"/>
      <c r="I111" s="371"/>
      <c r="J111" s="371"/>
      <c r="K111" s="371"/>
      <c r="L111" s="438"/>
      <c r="M111" s="439"/>
      <c r="N111" s="720" t="s">
        <v>572</v>
      </c>
      <c r="O111" s="721"/>
      <c r="P111" s="721"/>
      <c r="Q111" s="721"/>
      <c r="R111" s="439"/>
      <c r="S111" s="440"/>
      <c r="T111" s="440"/>
      <c r="U111" s="285"/>
    </row>
    <row r="112" spans="1:21" ht="63.75" x14ac:dyDescent="0.2">
      <c r="A112" s="620" t="s">
        <v>672</v>
      </c>
      <c r="B112" s="740"/>
      <c r="C112" s="741"/>
      <c r="D112" s="10" t="s">
        <v>218</v>
      </c>
      <c r="E112" s="121" t="s">
        <v>219</v>
      </c>
      <c r="F112" s="121" t="s">
        <v>354</v>
      </c>
      <c r="G112" s="158" t="s">
        <v>363</v>
      </c>
      <c r="H112" s="121" t="s">
        <v>911</v>
      </c>
      <c r="I112" s="121" t="s">
        <v>912</v>
      </c>
      <c r="J112" s="121" t="s">
        <v>267</v>
      </c>
      <c r="K112" s="121" t="s">
        <v>266</v>
      </c>
      <c r="L112" s="236" t="s">
        <v>220</v>
      </c>
      <c r="M112" s="282" t="s">
        <v>279</v>
      </c>
      <c r="N112" s="283" t="s">
        <v>283</v>
      </c>
      <c r="O112" s="283" t="s">
        <v>284</v>
      </c>
      <c r="P112" s="283" t="s">
        <v>285</v>
      </c>
      <c r="Q112" s="283" t="s">
        <v>286</v>
      </c>
      <c r="R112" s="282" t="s">
        <v>146</v>
      </c>
      <c r="T112" s="371"/>
    </row>
    <row r="113" spans="1:20" x14ac:dyDescent="0.2">
      <c r="A113" s="707"/>
      <c r="B113" s="714"/>
      <c r="C113" s="715"/>
      <c r="D113" s="25"/>
      <c r="E113" s="26"/>
      <c r="F113" s="115"/>
      <c r="G113" s="225"/>
      <c r="H113" s="24"/>
      <c r="I113" s="24"/>
      <c r="J113" s="129">
        <f>NETWORKDAYS(H113,I113,data!$J$3:$J$17)</f>
        <v>0</v>
      </c>
      <c r="K113" s="130">
        <f>IF(E113="DPP",G113,J113*8*F113)</f>
        <v>0</v>
      </c>
      <c r="L113" s="281"/>
      <c r="M113" s="242">
        <f>K113*L113</f>
        <v>0</v>
      </c>
      <c r="N113" s="243">
        <f>IF($E113="PP",($K113/data!$J$20),0)</f>
        <v>0</v>
      </c>
      <c r="O113" s="152">
        <f>IF($E113="DPP",($G113/data!$J$20),0)</f>
        <v>0</v>
      </c>
      <c r="P113" s="152">
        <f>IF($E113="DPČ",($K113/data!$J$20),0)</f>
        <v>0</v>
      </c>
      <c r="Q113" s="152">
        <f>IF($E113="OS",($K113/data!$J$20),0)</f>
        <v>0</v>
      </c>
      <c r="R113" s="26"/>
      <c r="S113" s="3">
        <f>IF(E113="DPČ",0.5,1)</f>
        <v>1</v>
      </c>
      <c r="T113" s="371"/>
    </row>
    <row r="114" spans="1:20" x14ac:dyDescent="0.2">
      <c r="A114" s="707"/>
      <c r="B114" s="714"/>
      <c r="C114" s="715"/>
      <c r="D114" s="25"/>
      <c r="E114" s="26"/>
      <c r="F114" s="115"/>
      <c r="G114" s="225"/>
      <c r="H114" s="24"/>
      <c r="I114" s="24"/>
      <c r="J114" s="129">
        <f>NETWORKDAYS(H114,I114,data!$J$3:$J$17)</f>
        <v>0</v>
      </c>
      <c r="K114" s="130">
        <f t="shared" ref="K114:K162" si="40">IF(E114="DPP",G114,J114*8*F114)</f>
        <v>0</v>
      </c>
      <c r="L114" s="281"/>
      <c r="M114" s="242">
        <f t="shared" ref="M114:M162" si="41">K114*L114</f>
        <v>0</v>
      </c>
      <c r="N114" s="243">
        <f>IF($E114="PP",($K114/data!$J$20),0)</f>
        <v>0</v>
      </c>
      <c r="O114" s="152">
        <f>IF($E114="DPP",($G114/data!$J$20),0)</f>
        <v>0</v>
      </c>
      <c r="P114" s="152">
        <f>IF($E114="DPČ",($K114/data!$J$20),0)</f>
        <v>0</v>
      </c>
      <c r="Q114" s="152">
        <f>IF($E114="OS",($K114/data!$J$20),0)</f>
        <v>0</v>
      </c>
      <c r="R114" s="26"/>
      <c r="S114" s="3">
        <f t="shared" ref="S114:S163" si="42">IF(E114="DPČ",0.5,1)</f>
        <v>1</v>
      </c>
      <c r="T114" s="371"/>
    </row>
    <row r="115" spans="1:20" x14ac:dyDescent="0.2">
      <c r="A115" s="707"/>
      <c r="B115" s="714"/>
      <c r="C115" s="715"/>
      <c r="D115" s="25"/>
      <c r="E115" s="26"/>
      <c r="F115" s="115"/>
      <c r="G115" s="225"/>
      <c r="H115" s="24"/>
      <c r="I115" s="24"/>
      <c r="J115" s="129">
        <f>NETWORKDAYS(H115,I115,data!$J$3:$J$17)</f>
        <v>0</v>
      </c>
      <c r="K115" s="130">
        <f t="shared" si="40"/>
        <v>0</v>
      </c>
      <c r="L115" s="281"/>
      <c r="M115" s="242">
        <f t="shared" si="41"/>
        <v>0</v>
      </c>
      <c r="N115" s="243">
        <f>IF($E115="PP",($K115/data!$J$20),0)</f>
        <v>0</v>
      </c>
      <c r="O115" s="152">
        <f>IF($E115="DPP",($G115/data!$J$20),0)</f>
        <v>0</v>
      </c>
      <c r="P115" s="152">
        <f>IF($E115="DPČ",($K115/data!$J$20),0)</f>
        <v>0</v>
      </c>
      <c r="Q115" s="152">
        <f>IF($E115="OS",($K115/data!$J$20),0)</f>
        <v>0</v>
      </c>
      <c r="R115" s="26"/>
      <c r="S115" s="3">
        <f t="shared" si="42"/>
        <v>1</v>
      </c>
      <c r="T115" s="371"/>
    </row>
    <row r="116" spans="1:20" x14ac:dyDescent="0.2">
      <c r="A116" s="707"/>
      <c r="B116" s="714"/>
      <c r="C116" s="715"/>
      <c r="D116" s="25"/>
      <c r="E116" s="26"/>
      <c r="F116" s="115"/>
      <c r="G116" s="225"/>
      <c r="H116" s="24"/>
      <c r="I116" s="24"/>
      <c r="J116" s="129">
        <f>NETWORKDAYS(H116,I116,data!$J$3:$J$17)</f>
        <v>0</v>
      </c>
      <c r="K116" s="130">
        <f t="shared" si="40"/>
        <v>0</v>
      </c>
      <c r="L116" s="281"/>
      <c r="M116" s="242">
        <f t="shared" si="41"/>
        <v>0</v>
      </c>
      <c r="N116" s="243">
        <f>IF($E116="PP",($K116/data!$J$20),0)</f>
        <v>0</v>
      </c>
      <c r="O116" s="152">
        <f>IF($E116="DPP",($G116/data!$J$20),0)</f>
        <v>0</v>
      </c>
      <c r="P116" s="152">
        <f>IF($E116="DPČ",($K116/data!$J$20),0)</f>
        <v>0</v>
      </c>
      <c r="Q116" s="152">
        <f>IF($E116="OS",($K116/data!$J$20),0)</f>
        <v>0</v>
      </c>
      <c r="R116" s="26"/>
      <c r="S116" s="3">
        <f t="shared" si="42"/>
        <v>1</v>
      </c>
      <c r="T116" s="371"/>
    </row>
    <row r="117" spans="1:20" x14ac:dyDescent="0.2">
      <c r="A117" s="707"/>
      <c r="B117" s="714"/>
      <c r="C117" s="715"/>
      <c r="D117" s="25"/>
      <c r="E117" s="26"/>
      <c r="F117" s="115"/>
      <c r="G117" s="225"/>
      <c r="H117" s="24"/>
      <c r="I117" s="24"/>
      <c r="J117" s="129">
        <f>NETWORKDAYS(H117,I117,data!$J$3:$J$17)</f>
        <v>0</v>
      </c>
      <c r="K117" s="130">
        <f t="shared" si="40"/>
        <v>0</v>
      </c>
      <c r="L117" s="281"/>
      <c r="M117" s="242">
        <f t="shared" si="41"/>
        <v>0</v>
      </c>
      <c r="N117" s="243">
        <f>IF($E117="PP",($K117/data!$J$20),0)</f>
        <v>0</v>
      </c>
      <c r="O117" s="152">
        <f>IF($E117="DPP",($G117/data!$J$20),0)</f>
        <v>0</v>
      </c>
      <c r="P117" s="152">
        <f>IF($E117="DPČ",($K117/data!$J$20),0)</f>
        <v>0</v>
      </c>
      <c r="Q117" s="152">
        <f>IF($E117="OS",($K117/data!$J$20),0)</f>
        <v>0</v>
      </c>
      <c r="R117" s="26"/>
      <c r="S117" s="3">
        <f t="shared" si="42"/>
        <v>1</v>
      </c>
      <c r="T117" s="371"/>
    </row>
    <row r="118" spans="1:20" ht="15" x14ac:dyDescent="0.25">
      <c r="A118" s="707"/>
      <c r="B118" s="708"/>
      <c r="C118" s="709"/>
      <c r="D118" s="25"/>
      <c r="E118" s="26"/>
      <c r="F118" s="115"/>
      <c r="G118" s="225"/>
      <c r="H118" s="24"/>
      <c r="I118" s="24"/>
      <c r="J118" s="131">
        <f>NETWORKDAYS(H118,I118,data!$J$3:$J$17)</f>
        <v>0</v>
      </c>
      <c r="K118" s="130">
        <f t="shared" si="40"/>
        <v>0</v>
      </c>
      <c r="L118" s="281"/>
      <c r="M118" s="242">
        <f t="shared" si="41"/>
        <v>0</v>
      </c>
      <c r="N118" s="243">
        <f>IF($E118="PP",($K118/data!$J$20),0)</f>
        <v>0</v>
      </c>
      <c r="O118" s="152">
        <f>IF($E118="DPP",($G118/data!$J$20),0)</f>
        <v>0</v>
      </c>
      <c r="P118" s="152">
        <f>IF($E118="DPČ",($K118/data!$J$20),0)</f>
        <v>0</v>
      </c>
      <c r="Q118" s="152">
        <f>IF($E118="OS",($K118/data!$J$20),0)</f>
        <v>0</v>
      </c>
      <c r="R118" s="26"/>
      <c r="S118" s="3">
        <f t="shared" si="42"/>
        <v>1</v>
      </c>
      <c r="T118" s="371"/>
    </row>
    <row r="119" spans="1:20" ht="15" x14ac:dyDescent="0.25">
      <c r="A119" s="707"/>
      <c r="B119" s="708"/>
      <c r="C119" s="709"/>
      <c r="D119" s="25"/>
      <c r="E119" s="26"/>
      <c r="F119" s="115"/>
      <c r="G119" s="225"/>
      <c r="H119" s="24"/>
      <c r="I119" s="24"/>
      <c r="J119" s="131">
        <f>NETWORKDAYS(H119,I119,data!$J$3:$J$17)</f>
        <v>0</v>
      </c>
      <c r="K119" s="130">
        <f t="shared" si="40"/>
        <v>0</v>
      </c>
      <c r="L119" s="281"/>
      <c r="M119" s="242">
        <f t="shared" si="41"/>
        <v>0</v>
      </c>
      <c r="N119" s="243">
        <f>IF($E119="PP",($K119/data!$J$20),0)</f>
        <v>0</v>
      </c>
      <c r="O119" s="152">
        <f>IF($E119="DPP",($G119/data!$J$20),0)</f>
        <v>0</v>
      </c>
      <c r="P119" s="152">
        <f>IF($E119="DPČ",($K119/data!$J$20),0)</f>
        <v>0</v>
      </c>
      <c r="Q119" s="152">
        <f>IF($E119="OS",($K119/data!$J$20),0)</f>
        <v>0</v>
      </c>
      <c r="R119" s="26"/>
      <c r="S119" s="3">
        <f t="shared" si="42"/>
        <v>1</v>
      </c>
      <c r="T119" s="371"/>
    </row>
    <row r="120" spans="1:20" ht="15" x14ac:dyDescent="0.25">
      <c r="A120" s="707"/>
      <c r="B120" s="708"/>
      <c r="C120" s="709"/>
      <c r="D120" s="25"/>
      <c r="E120" s="26"/>
      <c r="F120" s="115"/>
      <c r="G120" s="225"/>
      <c r="H120" s="24"/>
      <c r="I120" s="24"/>
      <c r="J120" s="131">
        <f>NETWORKDAYS(H120,I120,data!$J$3:$J$17)</f>
        <v>0</v>
      </c>
      <c r="K120" s="130">
        <f t="shared" si="40"/>
        <v>0</v>
      </c>
      <c r="L120" s="281"/>
      <c r="M120" s="242">
        <f t="shared" si="41"/>
        <v>0</v>
      </c>
      <c r="N120" s="243">
        <f>IF($E120="PP",($K120/data!$J$20),0)</f>
        <v>0</v>
      </c>
      <c r="O120" s="152">
        <f>IF($E120="DPP",($G120/data!$J$20),0)</f>
        <v>0</v>
      </c>
      <c r="P120" s="152">
        <f>IF($E120="DPČ",($K120/data!$J$20),0)</f>
        <v>0</v>
      </c>
      <c r="Q120" s="152">
        <f>IF($E120="OS",($K120/data!$J$20),0)</f>
        <v>0</v>
      </c>
      <c r="R120" s="26"/>
      <c r="S120" s="3">
        <f t="shared" si="42"/>
        <v>1</v>
      </c>
      <c r="T120" s="371"/>
    </row>
    <row r="121" spans="1:20" ht="15" x14ac:dyDescent="0.25">
      <c r="A121" s="707"/>
      <c r="B121" s="708"/>
      <c r="C121" s="709"/>
      <c r="D121" s="25"/>
      <c r="E121" s="26"/>
      <c r="F121" s="115"/>
      <c r="G121" s="225"/>
      <c r="H121" s="24"/>
      <c r="I121" s="24"/>
      <c r="J121" s="131">
        <f>NETWORKDAYS(H121,I121,data!$J$3:$J$17)</f>
        <v>0</v>
      </c>
      <c r="K121" s="130">
        <f t="shared" si="40"/>
        <v>0</v>
      </c>
      <c r="L121" s="281"/>
      <c r="M121" s="242">
        <f t="shared" si="41"/>
        <v>0</v>
      </c>
      <c r="N121" s="243">
        <f>IF($E121="PP",($K121/data!$J$20),0)</f>
        <v>0</v>
      </c>
      <c r="O121" s="152">
        <f>IF($E121="DPP",($G121/data!$J$20),0)</f>
        <v>0</v>
      </c>
      <c r="P121" s="152">
        <f>IF($E121="DPČ",($K121/data!$J$20),0)</f>
        <v>0</v>
      </c>
      <c r="Q121" s="152">
        <f>IF($E121="OS",($K121/data!$J$20),0)</f>
        <v>0</v>
      </c>
      <c r="R121" s="26"/>
      <c r="S121" s="3">
        <f t="shared" si="42"/>
        <v>1</v>
      </c>
      <c r="T121" s="371"/>
    </row>
    <row r="122" spans="1:20" ht="15" x14ac:dyDescent="0.25">
      <c r="A122" s="707"/>
      <c r="B122" s="708"/>
      <c r="C122" s="709"/>
      <c r="D122" s="25"/>
      <c r="E122" s="26"/>
      <c r="F122" s="115"/>
      <c r="G122" s="225"/>
      <c r="H122" s="24"/>
      <c r="I122" s="24"/>
      <c r="J122" s="131">
        <f>NETWORKDAYS(H122,I122,data!$J$3:$J$17)</f>
        <v>0</v>
      </c>
      <c r="K122" s="130">
        <f t="shared" si="40"/>
        <v>0</v>
      </c>
      <c r="L122" s="281"/>
      <c r="M122" s="242">
        <f t="shared" si="41"/>
        <v>0</v>
      </c>
      <c r="N122" s="243">
        <f>IF($E122="PP",($K122/data!$J$20),0)</f>
        <v>0</v>
      </c>
      <c r="O122" s="152">
        <f>IF($E122="DPP",($G122/data!$J$20),0)</f>
        <v>0</v>
      </c>
      <c r="P122" s="152">
        <f>IF($E122="DPČ",($K122/data!$J$20),0)</f>
        <v>0</v>
      </c>
      <c r="Q122" s="152">
        <f>IF($E122="OS",($K122/data!$J$20),0)</f>
        <v>0</v>
      </c>
      <c r="R122" s="26"/>
      <c r="S122" s="3">
        <f t="shared" si="42"/>
        <v>1</v>
      </c>
      <c r="T122" s="371"/>
    </row>
    <row r="123" spans="1:20" ht="15" x14ac:dyDescent="0.25">
      <c r="A123" s="707"/>
      <c r="B123" s="708"/>
      <c r="C123" s="709"/>
      <c r="D123" s="25"/>
      <c r="E123" s="26"/>
      <c r="F123" s="115"/>
      <c r="G123" s="225"/>
      <c r="H123" s="24"/>
      <c r="I123" s="24"/>
      <c r="J123" s="131">
        <f>NETWORKDAYS(H123,I123,data!$J$3:$J$17)</f>
        <v>0</v>
      </c>
      <c r="K123" s="130">
        <f t="shared" si="40"/>
        <v>0</v>
      </c>
      <c r="L123" s="281"/>
      <c r="M123" s="242">
        <f t="shared" si="41"/>
        <v>0</v>
      </c>
      <c r="N123" s="243">
        <f>IF($E123="PP",($K123/data!$J$20),0)</f>
        <v>0</v>
      </c>
      <c r="O123" s="152">
        <f>IF($E123="DPP",($G123/data!$J$20),0)</f>
        <v>0</v>
      </c>
      <c r="P123" s="152">
        <f>IF($E123="DPČ",($K123/data!$J$20),0)</f>
        <v>0</v>
      </c>
      <c r="Q123" s="152">
        <f>IF($E123="OS",($K123/data!$J$20),0)</f>
        <v>0</v>
      </c>
      <c r="R123" s="26"/>
      <c r="S123" s="3">
        <f t="shared" si="42"/>
        <v>1</v>
      </c>
      <c r="T123" s="371"/>
    </row>
    <row r="124" spans="1:20" ht="15" x14ac:dyDescent="0.25">
      <c r="A124" s="707"/>
      <c r="B124" s="708"/>
      <c r="C124" s="709"/>
      <c r="D124" s="25"/>
      <c r="E124" s="26"/>
      <c r="F124" s="115"/>
      <c r="G124" s="225"/>
      <c r="H124" s="24"/>
      <c r="I124" s="24"/>
      <c r="J124" s="131">
        <f>NETWORKDAYS(H124,I124,data!$J$3:$J$17)</f>
        <v>0</v>
      </c>
      <c r="K124" s="130">
        <f t="shared" si="40"/>
        <v>0</v>
      </c>
      <c r="L124" s="281"/>
      <c r="M124" s="242">
        <f t="shared" si="41"/>
        <v>0</v>
      </c>
      <c r="N124" s="243">
        <f>IF($E124="PP",($K124/data!$J$20),0)</f>
        <v>0</v>
      </c>
      <c r="O124" s="152">
        <f>IF($E124="DPP",($G124/data!$J$20),0)</f>
        <v>0</v>
      </c>
      <c r="P124" s="152">
        <f>IF($E124="DPČ",($K124/data!$J$20),0)</f>
        <v>0</v>
      </c>
      <c r="Q124" s="152">
        <f>IF($E124="OS",($K124/data!$J$20),0)</f>
        <v>0</v>
      </c>
      <c r="R124" s="26"/>
      <c r="S124" s="3">
        <f t="shared" si="42"/>
        <v>1</v>
      </c>
      <c r="T124" s="371"/>
    </row>
    <row r="125" spans="1:20" ht="15" x14ac:dyDescent="0.25">
      <c r="A125" s="707"/>
      <c r="B125" s="708"/>
      <c r="C125" s="709"/>
      <c r="D125" s="25"/>
      <c r="E125" s="26"/>
      <c r="F125" s="115"/>
      <c r="G125" s="225"/>
      <c r="H125" s="24"/>
      <c r="I125" s="24"/>
      <c r="J125" s="131">
        <f>NETWORKDAYS(H125,I125,data!$J$3:$J$17)</f>
        <v>0</v>
      </c>
      <c r="K125" s="130">
        <f t="shared" si="40"/>
        <v>0</v>
      </c>
      <c r="L125" s="281"/>
      <c r="M125" s="242">
        <f t="shared" si="41"/>
        <v>0</v>
      </c>
      <c r="N125" s="243">
        <f>IF($E125="PP",($K125/data!$J$20),0)</f>
        <v>0</v>
      </c>
      <c r="O125" s="152">
        <f>IF($E125="DPP",($G125/data!$J$20),0)</f>
        <v>0</v>
      </c>
      <c r="P125" s="152">
        <f>IF($E125="DPČ",($K125/data!$J$20),0)</f>
        <v>0</v>
      </c>
      <c r="Q125" s="152">
        <f>IF($E125="OS",($K125/data!$J$20),0)</f>
        <v>0</v>
      </c>
      <c r="R125" s="26"/>
      <c r="S125" s="3">
        <f t="shared" si="42"/>
        <v>1</v>
      </c>
      <c r="T125" s="371"/>
    </row>
    <row r="126" spans="1:20" ht="15" x14ac:dyDescent="0.25">
      <c r="A126" s="707"/>
      <c r="B126" s="708"/>
      <c r="C126" s="709"/>
      <c r="D126" s="25"/>
      <c r="E126" s="26"/>
      <c r="F126" s="115"/>
      <c r="G126" s="225"/>
      <c r="H126" s="24"/>
      <c r="I126" s="24"/>
      <c r="J126" s="131">
        <f>NETWORKDAYS(H126,I126,data!$J$3:$J$17)</f>
        <v>0</v>
      </c>
      <c r="K126" s="130">
        <f t="shared" si="40"/>
        <v>0</v>
      </c>
      <c r="L126" s="281"/>
      <c r="M126" s="242">
        <f t="shared" si="41"/>
        <v>0</v>
      </c>
      <c r="N126" s="243">
        <f>IF($E126="PP",($K126/data!$J$20),0)</f>
        <v>0</v>
      </c>
      <c r="O126" s="152">
        <f>IF($E126="DPP",($G126/data!$J$20),0)</f>
        <v>0</v>
      </c>
      <c r="P126" s="152">
        <f>IF($E126="DPČ",($K126/data!$J$20),0)</f>
        <v>0</v>
      </c>
      <c r="Q126" s="152">
        <f>IF($E126="OS",($K126/data!$J$20),0)</f>
        <v>0</v>
      </c>
      <c r="R126" s="26"/>
      <c r="S126" s="3">
        <f t="shared" si="42"/>
        <v>1</v>
      </c>
      <c r="T126" s="371"/>
    </row>
    <row r="127" spans="1:20" ht="15" x14ac:dyDescent="0.25">
      <c r="A127" s="707"/>
      <c r="B127" s="708"/>
      <c r="C127" s="709"/>
      <c r="D127" s="25"/>
      <c r="E127" s="26"/>
      <c r="F127" s="115"/>
      <c r="G127" s="225"/>
      <c r="H127" s="24"/>
      <c r="I127" s="24"/>
      <c r="J127" s="131">
        <f>NETWORKDAYS(H127,I127,data!$J$3:$J$17)</f>
        <v>0</v>
      </c>
      <c r="K127" s="130">
        <f t="shared" si="40"/>
        <v>0</v>
      </c>
      <c r="L127" s="281"/>
      <c r="M127" s="242">
        <f t="shared" si="41"/>
        <v>0</v>
      </c>
      <c r="N127" s="243">
        <f>IF($E127="PP",($K127/data!$J$20),0)</f>
        <v>0</v>
      </c>
      <c r="O127" s="152">
        <f>IF($E127="DPP",($G127/data!$J$20),0)</f>
        <v>0</v>
      </c>
      <c r="P127" s="152">
        <f>IF($E127="DPČ",($K127/data!$J$20),0)</f>
        <v>0</v>
      </c>
      <c r="Q127" s="152">
        <f>IF($E127="OS",($K127/data!$J$20),0)</f>
        <v>0</v>
      </c>
      <c r="R127" s="26"/>
      <c r="S127" s="3">
        <f t="shared" si="42"/>
        <v>1</v>
      </c>
      <c r="T127" s="371"/>
    </row>
    <row r="128" spans="1:20" ht="15" x14ac:dyDescent="0.25">
      <c r="A128" s="707"/>
      <c r="B128" s="708"/>
      <c r="C128" s="709"/>
      <c r="D128" s="25"/>
      <c r="E128" s="26"/>
      <c r="F128" s="115"/>
      <c r="G128" s="225"/>
      <c r="H128" s="24"/>
      <c r="I128" s="24"/>
      <c r="J128" s="131">
        <f>NETWORKDAYS(H128,I128,data!$J$3:$J$17)</f>
        <v>0</v>
      </c>
      <c r="K128" s="130">
        <f t="shared" si="40"/>
        <v>0</v>
      </c>
      <c r="L128" s="281"/>
      <c r="M128" s="242">
        <f t="shared" si="41"/>
        <v>0</v>
      </c>
      <c r="N128" s="243">
        <f>IF($E128="PP",($K128/data!$J$20),0)</f>
        <v>0</v>
      </c>
      <c r="O128" s="152">
        <f>IF($E128="DPP",($G128/data!$J$20),0)</f>
        <v>0</v>
      </c>
      <c r="P128" s="152">
        <f>IF($E128="DPČ",($K128/data!$J$20),0)</f>
        <v>0</v>
      </c>
      <c r="Q128" s="152">
        <f>IF($E128="OS",($K128/data!$J$20),0)</f>
        <v>0</v>
      </c>
      <c r="R128" s="26"/>
      <c r="S128" s="3">
        <f t="shared" si="42"/>
        <v>1</v>
      </c>
      <c r="T128" s="371"/>
    </row>
    <row r="129" spans="1:20" ht="15" x14ac:dyDescent="0.25">
      <c r="A129" s="707"/>
      <c r="B129" s="708"/>
      <c r="C129" s="709"/>
      <c r="D129" s="25"/>
      <c r="E129" s="26"/>
      <c r="F129" s="115"/>
      <c r="G129" s="225"/>
      <c r="H129" s="24"/>
      <c r="I129" s="24"/>
      <c r="J129" s="131">
        <f>NETWORKDAYS(H129,I129,data!$J$3:$J$17)</f>
        <v>0</v>
      </c>
      <c r="K129" s="130">
        <f t="shared" si="40"/>
        <v>0</v>
      </c>
      <c r="L129" s="281"/>
      <c r="M129" s="242">
        <f t="shared" si="41"/>
        <v>0</v>
      </c>
      <c r="N129" s="243">
        <f>IF($E129="PP",($K129/data!$J$20),0)</f>
        <v>0</v>
      </c>
      <c r="O129" s="152">
        <f>IF($E129="DPP",($G129/data!$J$20),0)</f>
        <v>0</v>
      </c>
      <c r="P129" s="152">
        <f>IF($E129="DPČ",($K129/data!$J$20),0)</f>
        <v>0</v>
      </c>
      <c r="Q129" s="152">
        <f>IF($E129="OS",($K129/data!$J$20),0)</f>
        <v>0</v>
      </c>
      <c r="R129" s="26"/>
      <c r="S129" s="3">
        <f t="shared" si="42"/>
        <v>1</v>
      </c>
      <c r="T129" s="371"/>
    </row>
    <row r="130" spans="1:20" ht="15" x14ac:dyDescent="0.25">
      <c r="A130" s="707"/>
      <c r="B130" s="708"/>
      <c r="C130" s="709"/>
      <c r="D130" s="25"/>
      <c r="E130" s="26"/>
      <c r="F130" s="115"/>
      <c r="G130" s="225"/>
      <c r="H130" s="24"/>
      <c r="I130" s="24"/>
      <c r="J130" s="131">
        <f>NETWORKDAYS(H130,I130,data!$J$3:$J$17)</f>
        <v>0</v>
      </c>
      <c r="K130" s="130">
        <f t="shared" si="40"/>
        <v>0</v>
      </c>
      <c r="L130" s="281"/>
      <c r="M130" s="242">
        <f t="shared" si="41"/>
        <v>0</v>
      </c>
      <c r="N130" s="243">
        <f>IF($E130="PP",($K130/data!$J$20),0)</f>
        <v>0</v>
      </c>
      <c r="O130" s="152">
        <f>IF($E130="DPP",($G130/data!$J$20),0)</f>
        <v>0</v>
      </c>
      <c r="P130" s="152">
        <f>IF($E130="DPČ",($K130/data!$J$20),0)</f>
        <v>0</v>
      </c>
      <c r="Q130" s="152">
        <f>IF($E130="OS",($K130/data!$J$20),0)</f>
        <v>0</v>
      </c>
      <c r="R130" s="26"/>
      <c r="S130" s="3">
        <f t="shared" si="42"/>
        <v>1</v>
      </c>
      <c r="T130" s="371"/>
    </row>
    <row r="131" spans="1:20" ht="15" x14ac:dyDescent="0.25">
      <c r="A131" s="707"/>
      <c r="B131" s="708"/>
      <c r="C131" s="709"/>
      <c r="D131" s="25"/>
      <c r="E131" s="26"/>
      <c r="F131" s="115"/>
      <c r="G131" s="225"/>
      <c r="H131" s="24"/>
      <c r="I131" s="24"/>
      <c r="J131" s="131">
        <f>NETWORKDAYS(H131,I131,data!$J$3:$J$17)</f>
        <v>0</v>
      </c>
      <c r="K131" s="130">
        <f t="shared" si="40"/>
        <v>0</v>
      </c>
      <c r="L131" s="281"/>
      <c r="M131" s="242">
        <f t="shared" si="41"/>
        <v>0</v>
      </c>
      <c r="N131" s="243">
        <f>IF($E131="PP",($K131/data!$J$20),0)</f>
        <v>0</v>
      </c>
      <c r="O131" s="152">
        <f>IF($E131="DPP",($G131/data!$J$20),0)</f>
        <v>0</v>
      </c>
      <c r="P131" s="152">
        <f>IF($E131="DPČ",($K131/data!$J$20),0)</f>
        <v>0</v>
      </c>
      <c r="Q131" s="152">
        <f>IF($E131="OS",($K131/data!$J$20),0)</f>
        <v>0</v>
      </c>
      <c r="R131" s="26"/>
      <c r="S131" s="3">
        <f t="shared" si="42"/>
        <v>1</v>
      </c>
      <c r="T131" s="371"/>
    </row>
    <row r="132" spans="1:20" ht="15" x14ac:dyDescent="0.25">
      <c r="A132" s="707"/>
      <c r="B132" s="708"/>
      <c r="C132" s="709"/>
      <c r="D132" s="25"/>
      <c r="E132" s="26"/>
      <c r="F132" s="115"/>
      <c r="G132" s="225"/>
      <c r="H132" s="24"/>
      <c r="I132" s="24"/>
      <c r="J132" s="131">
        <f>NETWORKDAYS(H132,I132,data!$J$3:$J$17)</f>
        <v>0</v>
      </c>
      <c r="K132" s="130">
        <f t="shared" si="40"/>
        <v>0</v>
      </c>
      <c r="L132" s="281"/>
      <c r="M132" s="242">
        <f t="shared" si="41"/>
        <v>0</v>
      </c>
      <c r="N132" s="243">
        <f>IF($E132="PP",($K132/data!$J$20),0)</f>
        <v>0</v>
      </c>
      <c r="O132" s="152">
        <f>IF($E132="DPP",($G132/data!$J$20),0)</f>
        <v>0</v>
      </c>
      <c r="P132" s="152">
        <f>IF($E132="DPČ",($K132/data!$J$20),0)</f>
        <v>0</v>
      </c>
      <c r="Q132" s="152">
        <f>IF($E132="OS",($K132/data!$J$20),0)</f>
        <v>0</v>
      </c>
      <c r="R132" s="26"/>
      <c r="S132" s="3">
        <f t="shared" si="42"/>
        <v>1</v>
      </c>
      <c r="T132" s="371"/>
    </row>
    <row r="133" spans="1:20" ht="15" x14ac:dyDescent="0.25">
      <c r="A133" s="707"/>
      <c r="B133" s="708"/>
      <c r="C133" s="709"/>
      <c r="D133" s="25"/>
      <c r="E133" s="26"/>
      <c r="F133" s="115"/>
      <c r="G133" s="225"/>
      <c r="H133" s="24"/>
      <c r="I133" s="24"/>
      <c r="J133" s="131">
        <f>NETWORKDAYS(H133,I133,data!$J$3:$J$17)</f>
        <v>0</v>
      </c>
      <c r="K133" s="130">
        <f t="shared" si="40"/>
        <v>0</v>
      </c>
      <c r="L133" s="281"/>
      <c r="M133" s="242">
        <f t="shared" si="41"/>
        <v>0</v>
      </c>
      <c r="N133" s="243">
        <f>IF($E133="PP",($K133/data!$J$20),0)</f>
        <v>0</v>
      </c>
      <c r="O133" s="152">
        <f>IF($E133="DPP",($G133/data!$J$20),0)</f>
        <v>0</v>
      </c>
      <c r="P133" s="152">
        <f>IF($E133="DPČ",($K133/data!$J$20),0)</f>
        <v>0</v>
      </c>
      <c r="Q133" s="152">
        <f>IF($E133="OS",($K133/data!$J$20),0)</f>
        <v>0</v>
      </c>
      <c r="R133" s="26"/>
      <c r="S133" s="3">
        <f t="shared" si="42"/>
        <v>1</v>
      </c>
      <c r="T133" s="371"/>
    </row>
    <row r="134" spans="1:20" ht="15" x14ac:dyDescent="0.25">
      <c r="A134" s="707"/>
      <c r="B134" s="708"/>
      <c r="C134" s="709"/>
      <c r="D134" s="25"/>
      <c r="E134" s="26"/>
      <c r="F134" s="115"/>
      <c r="G134" s="225"/>
      <c r="H134" s="24"/>
      <c r="I134" s="24"/>
      <c r="J134" s="131">
        <f>NETWORKDAYS(H134,I134,data!$J$3:$J$17)</f>
        <v>0</v>
      </c>
      <c r="K134" s="130">
        <f t="shared" si="40"/>
        <v>0</v>
      </c>
      <c r="L134" s="281"/>
      <c r="M134" s="242">
        <f t="shared" si="41"/>
        <v>0</v>
      </c>
      <c r="N134" s="243">
        <f>IF($E134="PP",($K134/data!$J$20),0)</f>
        <v>0</v>
      </c>
      <c r="O134" s="152">
        <f>IF($E134="DPP",($G134/data!$J$20),0)</f>
        <v>0</v>
      </c>
      <c r="P134" s="152">
        <f>IF($E134="DPČ",($K134/data!$J$20),0)</f>
        <v>0</v>
      </c>
      <c r="Q134" s="152">
        <f>IF($E134="OS",($K134/data!$J$20),0)</f>
        <v>0</v>
      </c>
      <c r="R134" s="26"/>
      <c r="S134" s="3">
        <f t="shared" si="42"/>
        <v>1</v>
      </c>
      <c r="T134" s="371"/>
    </row>
    <row r="135" spans="1:20" ht="15" x14ac:dyDescent="0.25">
      <c r="A135" s="707"/>
      <c r="B135" s="708"/>
      <c r="C135" s="709"/>
      <c r="D135" s="25"/>
      <c r="E135" s="26"/>
      <c r="F135" s="115"/>
      <c r="G135" s="225"/>
      <c r="H135" s="24"/>
      <c r="I135" s="24"/>
      <c r="J135" s="131">
        <f>NETWORKDAYS(H135,I135,data!$J$3:$J$17)</f>
        <v>0</v>
      </c>
      <c r="K135" s="130">
        <f t="shared" si="40"/>
        <v>0</v>
      </c>
      <c r="L135" s="281"/>
      <c r="M135" s="242">
        <f t="shared" si="41"/>
        <v>0</v>
      </c>
      <c r="N135" s="243">
        <f>IF($E135="PP",($K135/data!$J$20),0)</f>
        <v>0</v>
      </c>
      <c r="O135" s="152">
        <f>IF($E135="DPP",($G135/data!$J$20),0)</f>
        <v>0</v>
      </c>
      <c r="P135" s="152">
        <f>IF($E135="DPČ",($K135/data!$J$20),0)</f>
        <v>0</v>
      </c>
      <c r="Q135" s="152">
        <f>IF($E135="OS",($K135/data!$J$20),0)</f>
        <v>0</v>
      </c>
      <c r="R135" s="26"/>
      <c r="S135" s="3">
        <f t="shared" si="42"/>
        <v>1</v>
      </c>
      <c r="T135" s="371"/>
    </row>
    <row r="136" spans="1:20" ht="15" x14ac:dyDescent="0.25">
      <c r="A136" s="707"/>
      <c r="B136" s="708"/>
      <c r="C136" s="709"/>
      <c r="D136" s="25"/>
      <c r="E136" s="26"/>
      <c r="F136" s="115"/>
      <c r="G136" s="225"/>
      <c r="H136" s="24"/>
      <c r="I136" s="24"/>
      <c r="J136" s="131">
        <f>NETWORKDAYS(H136,I136,data!$J$3:$J$17)</f>
        <v>0</v>
      </c>
      <c r="K136" s="130">
        <f t="shared" si="40"/>
        <v>0</v>
      </c>
      <c r="L136" s="281"/>
      <c r="M136" s="242">
        <f t="shared" si="41"/>
        <v>0</v>
      </c>
      <c r="N136" s="243">
        <f>IF($E136="PP",($K136/data!$J$20),0)</f>
        <v>0</v>
      </c>
      <c r="O136" s="152">
        <f>IF($E136="DPP",($G136/data!$J$20),0)</f>
        <v>0</v>
      </c>
      <c r="P136" s="152">
        <f>IF($E136="DPČ",($K136/data!$J$20),0)</f>
        <v>0</v>
      </c>
      <c r="Q136" s="152">
        <f>IF($E136="OS",($K136/data!$J$20),0)</f>
        <v>0</v>
      </c>
      <c r="R136" s="26"/>
      <c r="S136" s="3">
        <f t="shared" si="42"/>
        <v>1</v>
      </c>
      <c r="T136" s="371"/>
    </row>
    <row r="137" spans="1:20" ht="15" x14ac:dyDescent="0.25">
      <c r="A137" s="707"/>
      <c r="B137" s="708"/>
      <c r="C137" s="709"/>
      <c r="D137" s="25"/>
      <c r="E137" s="26"/>
      <c r="F137" s="115"/>
      <c r="G137" s="225"/>
      <c r="H137" s="24"/>
      <c r="I137" s="24"/>
      <c r="J137" s="131">
        <f>NETWORKDAYS(H137,I137,data!$J$3:$J$17)</f>
        <v>0</v>
      </c>
      <c r="K137" s="130">
        <f t="shared" si="40"/>
        <v>0</v>
      </c>
      <c r="L137" s="281"/>
      <c r="M137" s="242">
        <f t="shared" si="41"/>
        <v>0</v>
      </c>
      <c r="N137" s="243">
        <f>IF($E137="PP",($K137/data!$J$20),0)</f>
        <v>0</v>
      </c>
      <c r="O137" s="152">
        <f>IF($E137="DPP",($G137/data!$J$20),0)</f>
        <v>0</v>
      </c>
      <c r="P137" s="152">
        <f>IF($E137="DPČ",($K137/data!$J$20),0)</f>
        <v>0</v>
      </c>
      <c r="Q137" s="152">
        <f>IF($E137="OS",($K137/data!$J$20),0)</f>
        <v>0</v>
      </c>
      <c r="R137" s="26"/>
      <c r="S137" s="3">
        <f t="shared" si="42"/>
        <v>1</v>
      </c>
      <c r="T137" s="371"/>
    </row>
    <row r="138" spans="1:20" ht="15" x14ac:dyDescent="0.25">
      <c r="A138" s="707"/>
      <c r="B138" s="708"/>
      <c r="C138" s="709"/>
      <c r="D138" s="25"/>
      <c r="E138" s="26"/>
      <c r="F138" s="115"/>
      <c r="G138" s="225"/>
      <c r="H138" s="24"/>
      <c r="I138" s="24"/>
      <c r="J138" s="131">
        <f>NETWORKDAYS(H138,I138,data!$J$3:$J$17)</f>
        <v>0</v>
      </c>
      <c r="K138" s="130">
        <f t="shared" si="40"/>
        <v>0</v>
      </c>
      <c r="L138" s="281"/>
      <c r="M138" s="242">
        <f t="shared" si="41"/>
        <v>0</v>
      </c>
      <c r="N138" s="243">
        <f>IF($E138="PP",($K138/data!$J$20),0)</f>
        <v>0</v>
      </c>
      <c r="O138" s="152">
        <f>IF($E138="DPP",($G138/data!$J$20),0)</f>
        <v>0</v>
      </c>
      <c r="P138" s="152">
        <f>IF($E138="DPČ",($K138/data!$J$20),0)</f>
        <v>0</v>
      </c>
      <c r="Q138" s="152">
        <f>IF($E138="OS",($K138/data!$J$20),0)</f>
        <v>0</v>
      </c>
      <c r="R138" s="26"/>
      <c r="S138" s="3">
        <f t="shared" si="42"/>
        <v>1</v>
      </c>
      <c r="T138" s="371"/>
    </row>
    <row r="139" spans="1:20" ht="15" x14ac:dyDescent="0.25">
      <c r="A139" s="707"/>
      <c r="B139" s="708"/>
      <c r="C139" s="709"/>
      <c r="D139" s="25"/>
      <c r="E139" s="26"/>
      <c r="F139" s="115"/>
      <c r="G139" s="225"/>
      <c r="H139" s="24"/>
      <c r="I139" s="24"/>
      <c r="J139" s="131">
        <f>NETWORKDAYS(H139,I139,data!$J$3:$J$17)</f>
        <v>0</v>
      </c>
      <c r="K139" s="130">
        <f t="shared" si="40"/>
        <v>0</v>
      </c>
      <c r="L139" s="281"/>
      <c r="M139" s="242">
        <f t="shared" si="41"/>
        <v>0</v>
      </c>
      <c r="N139" s="243">
        <f>IF($E139="PP",($K139/data!$J$20),0)</f>
        <v>0</v>
      </c>
      <c r="O139" s="152">
        <f>IF($E139="DPP",($G139/data!$J$20),0)</f>
        <v>0</v>
      </c>
      <c r="P139" s="152">
        <f>IF($E139="DPČ",($K139/data!$J$20),0)</f>
        <v>0</v>
      </c>
      <c r="Q139" s="152">
        <f>IF($E139="OS",($K139/data!$J$20),0)</f>
        <v>0</v>
      </c>
      <c r="R139" s="26"/>
      <c r="S139" s="3">
        <f t="shared" si="42"/>
        <v>1</v>
      </c>
      <c r="T139" s="371"/>
    </row>
    <row r="140" spans="1:20" x14ac:dyDescent="0.2">
      <c r="A140" s="707"/>
      <c r="B140" s="710"/>
      <c r="C140" s="711"/>
      <c r="D140" s="25"/>
      <c r="E140" s="26"/>
      <c r="F140" s="115"/>
      <c r="G140" s="225"/>
      <c r="H140" s="24"/>
      <c r="I140" s="24"/>
      <c r="J140" s="131">
        <f>NETWORKDAYS(H140,I140,data!$J$3:$J$17)</f>
        <v>0</v>
      </c>
      <c r="K140" s="130">
        <f t="shared" si="40"/>
        <v>0</v>
      </c>
      <c r="L140" s="281"/>
      <c r="M140" s="242">
        <f t="shared" si="41"/>
        <v>0</v>
      </c>
      <c r="N140" s="243">
        <f>IF($E140="PP",($K140/data!$J$20),0)</f>
        <v>0</v>
      </c>
      <c r="O140" s="152">
        <f>IF($E140="DPP",($G140/data!$J$20),0)</f>
        <v>0</v>
      </c>
      <c r="P140" s="152">
        <f>IF($E140="DPČ",($K140/data!$J$20),0)</f>
        <v>0</v>
      </c>
      <c r="Q140" s="152">
        <f>IF($E140="OS",($K140/data!$J$20),0)</f>
        <v>0</v>
      </c>
      <c r="R140" s="26"/>
      <c r="S140" s="3">
        <f t="shared" si="42"/>
        <v>1</v>
      </c>
      <c r="T140" s="371"/>
    </row>
    <row r="141" spans="1:20" x14ac:dyDescent="0.2">
      <c r="A141" s="707"/>
      <c r="B141" s="710"/>
      <c r="C141" s="711"/>
      <c r="D141" s="25"/>
      <c r="E141" s="26"/>
      <c r="F141" s="115"/>
      <c r="G141" s="225"/>
      <c r="H141" s="24"/>
      <c r="I141" s="24"/>
      <c r="J141" s="131">
        <f>NETWORKDAYS(H141,I141,data!$J$3:$J$17)</f>
        <v>0</v>
      </c>
      <c r="K141" s="130">
        <f t="shared" si="40"/>
        <v>0</v>
      </c>
      <c r="L141" s="281"/>
      <c r="M141" s="242">
        <f t="shared" si="41"/>
        <v>0</v>
      </c>
      <c r="N141" s="243">
        <f>IF($E141="PP",($K141/data!$J$20),0)</f>
        <v>0</v>
      </c>
      <c r="O141" s="152">
        <f>IF($E141="DPP",($G141/data!$J$20),0)</f>
        <v>0</v>
      </c>
      <c r="P141" s="152">
        <f>IF($E141="DPČ",($K141/data!$J$20),0)</f>
        <v>0</v>
      </c>
      <c r="Q141" s="152">
        <f>IF($E141="OS",($K141/data!$J$20),0)</f>
        <v>0</v>
      </c>
      <c r="R141" s="26"/>
      <c r="S141" s="3">
        <f t="shared" si="42"/>
        <v>1</v>
      </c>
      <c r="T141" s="371"/>
    </row>
    <row r="142" spans="1:20" x14ac:dyDescent="0.2">
      <c r="A142" s="707"/>
      <c r="B142" s="710"/>
      <c r="C142" s="711"/>
      <c r="D142" s="25"/>
      <c r="E142" s="26"/>
      <c r="F142" s="115"/>
      <c r="G142" s="225"/>
      <c r="H142" s="24"/>
      <c r="I142" s="24"/>
      <c r="J142" s="131">
        <f>NETWORKDAYS(H142,I142,data!$J$3:$J$17)</f>
        <v>0</v>
      </c>
      <c r="K142" s="130">
        <f t="shared" si="40"/>
        <v>0</v>
      </c>
      <c r="L142" s="281"/>
      <c r="M142" s="242">
        <f t="shared" si="41"/>
        <v>0</v>
      </c>
      <c r="N142" s="243">
        <f>IF($E142="PP",($K142/data!$J$20),0)</f>
        <v>0</v>
      </c>
      <c r="O142" s="152">
        <f>IF($E142="DPP",($G142/data!$J$20),0)</f>
        <v>0</v>
      </c>
      <c r="P142" s="152">
        <f>IF($E142="DPČ",($K142/data!$J$20),0)</f>
        <v>0</v>
      </c>
      <c r="Q142" s="152">
        <f>IF($E142="OS",($K142/data!$J$20),0)</f>
        <v>0</v>
      </c>
      <c r="R142" s="26"/>
      <c r="S142" s="3">
        <f t="shared" si="42"/>
        <v>1</v>
      </c>
      <c r="T142" s="371"/>
    </row>
    <row r="143" spans="1:20" x14ac:dyDescent="0.2">
      <c r="A143" s="707"/>
      <c r="B143" s="710"/>
      <c r="C143" s="711"/>
      <c r="D143" s="25"/>
      <c r="E143" s="26"/>
      <c r="F143" s="115"/>
      <c r="G143" s="225"/>
      <c r="H143" s="24"/>
      <c r="I143" s="24"/>
      <c r="J143" s="131">
        <f>NETWORKDAYS(H143,I143,data!$J$3:$J$17)</f>
        <v>0</v>
      </c>
      <c r="K143" s="130">
        <f t="shared" si="40"/>
        <v>0</v>
      </c>
      <c r="L143" s="281"/>
      <c r="M143" s="242">
        <f t="shared" si="41"/>
        <v>0</v>
      </c>
      <c r="N143" s="243">
        <f>IF($E143="PP",($K143/data!$J$20),0)</f>
        <v>0</v>
      </c>
      <c r="O143" s="152">
        <f>IF($E143="DPP",($G143/data!$J$20),0)</f>
        <v>0</v>
      </c>
      <c r="P143" s="152">
        <f>IF($E143="DPČ",($K143/data!$J$20),0)</f>
        <v>0</v>
      </c>
      <c r="Q143" s="152">
        <f>IF($E143="OS",($K143/data!$J$20),0)</f>
        <v>0</v>
      </c>
      <c r="R143" s="26"/>
      <c r="S143" s="3">
        <f t="shared" si="42"/>
        <v>1</v>
      </c>
      <c r="T143" s="371"/>
    </row>
    <row r="144" spans="1:20" ht="15" x14ac:dyDescent="0.25">
      <c r="A144" s="707"/>
      <c r="B144" s="708"/>
      <c r="C144" s="709"/>
      <c r="D144" s="25"/>
      <c r="E144" s="26"/>
      <c r="F144" s="115"/>
      <c r="G144" s="225"/>
      <c r="H144" s="24"/>
      <c r="I144" s="24"/>
      <c r="J144" s="131">
        <f>NETWORKDAYS(H144,I144,data!$J$3:$J$17)</f>
        <v>0</v>
      </c>
      <c r="K144" s="130">
        <f t="shared" si="40"/>
        <v>0</v>
      </c>
      <c r="L144" s="281"/>
      <c r="M144" s="242">
        <f t="shared" si="41"/>
        <v>0</v>
      </c>
      <c r="N144" s="243">
        <f>IF($E144="PP",($K144/data!$J$20),0)</f>
        <v>0</v>
      </c>
      <c r="O144" s="152">
        <f>IF($E144="DPP",($G144/data!$J$20),0)</f>
        <v>0</v>
      </c>
      <c r="P144" s="152">
        <f>IF($E144="DPČ",($K144/data!$J$20),0)</f>
        <v>0</v>
      </c>
      <c r="Q144" s="152">
        <f>IF($E144="OS",($K144/data!$J$20),0)</f>
        <v>0</v>
      </c>
      <c r="R144" s="26"/>
      <c r="S144" s="3">
        <f t="shared" si="42"/>
        <v>1</v>
      </c>
      <c r="T144" s="371"/>
    </row>
    <row r="145" spans="1:20" ht="15" x14ac:dyDescent="0.25">
      <c r="A145" s="707"/>
      <c r="B145" s="708"/>
      <c r="C145" s="709"/>
      <c r="D145" s="25"/>
      <c r="E145" s="26"/>
      <c r="F145" s="115"/>
      <c r="G145" s="225"/>
      <c r="H145" s="24"/>
      <c r="I145" s="24"/>
      <c r="J145" s="131">
        <f>NETWORKDAYS(H145,I145,data!$J$3:$J$17)</f>
        <v>0</v>
      </c>
      <c r="K145" s="130">
        <f t="shared" si="40"/>
        <v>0</v>
      </c>
      <c r="L145" s="281"/>
      <c r="M145" s="242">
        <f t="shared" si="41"/>
        <v>0</v>
      </c>
      <c r="N145" s="243">
        <f>IF($E145="PP",($K145/data!$J$20),0)</f>
        <v>0</v>
      </c>
      <c r="O145" s="152">
        <f>IF($E145="DPP",($G145/data!$J$20),0)</f>
        <v>0</v>
      </c>
      <c r="P145" s="152">
        <f>IF($E145="DPČ",($K145/data!$J$20),0)</f>
        <v>0</v>
      </c>
      <c r="Q145" s="152">
        <f>IF($E145="OS",($K145/data!$J$20),0)</f>
        <v>0</v>
      </c>
      <c r="R145" s="26"/>
      <c r="S145" s="3">
        <f t="shared" si="42"/>
        <v>1</v>
      </c>
      <c r="T145" s="371"/>
    </row>
    <row r="146" spans="1:20" ht="15" x14ac:dyDescent="0.25">
      <c r="A146" s="707"/>
      <c r="B146" s="708"/>
      <c r="C146" s="709"/>
      <c r="D146" s="25"/>
      <c r="E146" s="26"/>
      <c r="F146" s="115"/>
      <c r="G146" s="225"/>
      <c r="H146" s="24"/>
      <c r="I146" s="24"/>
      <c r="J146" s="131">
        <f>NETWORKDAYS(H146,I146,data!$J$3:$J$17)</f>
        <v>0</v>
      </c>
      <c r="K146" s="130">
        <f>IF(E146="DPP",G146,J146*8*F146)</f>
        <v>0</v>
      </c>
      <c r="L146" s="281"/>
      <c r="M146" s="242">
        <f t="shared" si="41"/>
        <v>0</v>
      </c>
      <c r="N146" s="243">
        <f>IF($E146="PP",($K146/data!$J$20),0)</f>
        <v>0</v>
      </c>
      <c r="O146" s="152">
        <f>IF($E146="DPP",($G146/data!$J$20),0)</f>
        <v>0</v>
      </c>
      <c r="P146" s="152">
        <f>IF($E146="DPČ",($K146/data!$J$20),0)</f>
        <v>0</v>
      </c>
      <c r="Q146" s="152">
        <f>IF($E146="OS",($K146/data!$J$20),0)</f>
        <v>0</v>
      </c>
      <c r="R146" s="26"/>
      <c r="S146" s="3">
        <f t="shared" si="42"/>
        <v>1</v>
      </c>
      <c r="T146" s="371"/>
    </row>
    <row r="147" spans="1:20" ht="15" x14ac:dyDescent="0.25">
      <c r="A147" s="707"/>
      <c r="B147" s="708"/>
      <c r="C147" s="709"/>
      <c r="D147" s="25"/>
      <c r="E147" s="26"/>
      <c r="F147" s="115"/>
      <c r="G147" s="225"/>
      <c r="H147" s="24"/>
      <c r="I147" s="24"/>
      <c r="J147" s="131">
        <f>NETWORKDAYS(H147,I147,data!$J$3:$J$17)</f>
        <v>0</v>
      </c>
      <c r="K147" s="130">
        <f t="shared" si="40"/>
        <v>0</v>
      </c>
      <c r="L147" s="281"/>
      <c r="M147" s="242">
        <f t="shared" si="41"/>
        <v>0</v>
      </c>
      <c r="N147" s="243">
        <f>IF($E147="PP",($K147/data!$J$20),0)</f>
        <v>0</v>
      </c>
      <c r="O147" s="152">
        <f>IF($E147="DPP",($G147/data!$J$20),0)</f>
        <v>0</v>
      </c>
      <c r="P147" s="152">
        <f>IF($E147="DPČ",($K147/data!$J$20),0)</f>
        <v>0</v>
      </c>
      <c r="Q147" s="152">
        <f>IF($E147="OS",($K147/data!$J$20),0)</f>
        <v>0</v>
      </c>
      <c r="R147" s="26"/>
      <c r="S147" s="3">
        <f t="shared" si="42"/>
        <v>1</v>
      </c>
      <c r="T147" s="371"/>
    </row>
    <row r="148" spans="1:20" ht="15" x14ac:dyDescent="0.25">
      <c r="A148" s="707"/>
      <c r="B148" s="708"/>
      <c r="C148" s="709"/>
      <c r="D148" s="25"/>
      <c r="E148" s="26"/>
      <c r="F148" s="115"/>
      <c r="G148" s="225"/>
      <c r="H148" s="24"/>
      <c r="I148" s="24"/>
      <c r="J148" s="131">
        <f>NETWORKDAYS(H148,I148,data!$J$3:$J$17)</f>
        <v>0</v>
      </c>
      <c r="K148" s="130">
        <f t="shared" si="40"/>
        <v>0</v>
      </c>
      <c r="L148" s="281"/>
      <c r="M148" s="242">
        <f t="shared" si="41"/>
        <v>0</v>
      </c>
      <c r="N148" s="243">
        <f>IF($E148="PP",($K148/data!$J$20),0)</f>
        <v>0</v>
      </c>
      <c r="O148" s="152">
        <f>IF($E148="DPP",($G148/data!$J$20),0)</f>
        <v>0</v>
      </c>
      <c r="P148" s="152">
        <f>IF($E148="DPČ",($K148/data!$J$20),0)</f>
        <v>0</v>
      </c>
      <c r="Q148" s="152">
        <f>IF($E148="OS",($K148/data!$J$20),0)</f>
        <v>0</v>
      </c>
      <c r="R148" s="26"/>
      <c r="S148" s="3">
        <f t="shared" si="42"/>
        <v>1</v>
      </c>
      <c r="T148" s="371"/>
    </row>
    <row r="149" spans="1:20" ht="15" x14ac:dyDescent="0.25">
      <c r="A149" s="707"/>
      <c r="B149" s="708"/>
      <c r="C149" s="709"/>
      <c r="D149" s="25"/>
      <c r="E149" s="26"/>
      <c r="F149" s="115"/>
      <c r="G149" s="225"/>
      <c r="H149" s="24"/>
      <c r="I149" s="24"/>
      <c r="J149" s="131">
        <f>NETWORKDAYS(H149,I149,data!$J$3:$J$17)</f>
        <v>0</v>
      </c>
      <c r="K149" s="130">
        <f t="shared" si="40"/>
        <v>0</v>
      </c>
      <c r="L149" s="281"/>
      <c r="M149" s="242">
        <f t="shared" si="41"/>
        <v>0</v>
      </c>
      <c r="N149" s="243">
        <f>IF($E149="PP",($K149/data!$J$20),0)</f>
        <v>0</v>
      </c>
      <c r="O149" s="152">
        <f>IF($E149="DPP",($G149/data!$J$20),0)</f>
        <v>0</v>
      </c>
      <c r="P149" s="152">
        <f>IF($E149="DPČ",($K149/data!$J$20),0)</f>
        <v>0</v>
      </c>
      <c r="Q149" s="152">
        <f>IF($E149="OS",($K149/data!$J$20),0)</f>
        <v>0</v>
      </c>
      <c r="R149" s="26"/>
      <c r="S149" s="3">
        <f t="shared" si="42"/>
        <v>1</v>
      </c>
      <c r="T149" s="371"/>
    </row>
    <row r="150" spans="1:20" ht="15" x14ac:dyDescent="0.25">
      <c r="A150" s="707"/>
      <c r="B150" s="708"/>
      <c r="C150" s="709"/>
      <c r="D150" s="25"/>
      <c r="E150" s="26"/>
      <c r="F150" s="115"/>
      <c r="G150" s="225"/>
      <c r="H150" s="24"/>
      <c r="I150" s="24"/>
      <c r="J150" s="131">
        <f>NETWORKDAYS(H150,I150,data!$J$3:$J$17)</f>
        <v>0</v>
      </c>
      <c r="K150" s="130">
        <f t="shared" si="40"/>
        <v>0</v>
      </c>
      <c r="L150" s="281"/>
      <c r="M150" s="242">
        <f t="shared" si="41"/>
        <v>0</v>
      </c>
      <c r="N150" s="243">
        <f>IF($E150="PP",($K150/data!$J$20),0)</f>
        <v>0</v>
      </c>
      <c r="O150" s="152">
        <f>IF($E150="DPP",($G150/data!$J$20),0)</f>
        <v>0</v>
      </c>
      <c r="P150" s="152">
        <f>IF($E150="DPČ",($K150/data!$J$20),0)</f>
        <v>0</v>
      </c>
      <c r="Q150" s="152">
        <f>IF($E150="OS",($K150/data!$J$20),0)</f>
        <v>0</v>
      </c>
      <c r="R150" s="26"/>
      <c r="S150" s="3">
        <f t="shared" si="42"/>
        <v>1</v>
      </c>
      <c r="T150" s="371"/>
    </row>
    <row r="151" spans="1:20" ht="15" x14ac:dyDescent="0.25">
      <c r="A151" s="707"/>
      <c r="B151" s="708"/>
      <c r="C151" s="709"/>
      <c r="D151" s="25"/>
      <c r="E151" s="26"/>
      <c r="F151" s="115"/>
      <c r="G151" s="225"/>
      <c r="H151" s="24"/>
      <c r="I151" s="24"/>
      <c r="J151" s="131">
        <f>NETWORKDAYS(H151,I151,data!$J$3:$J$17)</f>
        <v>0</v>
      </c>
      <c r="K151" s="130">
        <f t="shared" si="40"/>
        <v>0</v>
      </c>
      <c r="L151" s="281"/>
      <c r="M151" s="242">
        <f t="shared" si="41"/>
        <v>0</v>
      </c>
      <c r="N151" s="243">
        <f>IF($E151="PP",($K151/data!$J$20),0)</f>
        <v>0</v>
      </c>
      <c r="O151" s="152">
        <f>IF($E151="DPP",($G151/data!$J$20),0)</f>
        <v>0</v>
      </c>
      <c r="P151" s="152">
        <f>IF($E151="DPČ",($K151/data!$J$20),0)</f>
        <v>0</v>
      </c>
      <c r="Q151" s="152">
        <f>IF($E151="OS",($K151/data!$J$20),0)</f>
        <v>0</v>
      </c>
      <c r="R151" s="26"/>
      <c r="S151" s="3">
        <f t="shared" si="42"/>
        <v>1</v>
      </c>
      <c r="T151" s="371"/>
    </row>
    <row r="152" spans="1:20" ht="15" x14ac:dyDescent="0.25">
      <c r="A152" s="707"/>
      <c r="B152" s="708"/>
      <c r="C152" s="709"/>
      <c r="D152" s="25"/>
      <c r="E152" s="26"/>
      <c r="F152" s="115"/>
      <c r="G152" s="225"/>
      <c r="H152" s="24"/>
      <c r="I152" s="24"/>
      <c r="J152" s="131">
        <f>NETWORKDAYS(H152,I152,data!$J$3:$J$17)</f>
        <v>0</v>
      </c>
      <c r="K152" s="130">
        <f t="shared" si="40"/>
        <v>0</v>
      </c>
      <c r="L152" s="281"/>
      <c r="M152" s="242">
        <f t="shared" si="41"/>
        <v>0</v>
      </c>
      <c r="N152" s="243">
        <f>IF($E152="PP",($K152/data!$J$20),0)</f>
        <v>0</v>
      </c>
      <c r="O152" s="152">
        <f>IF($E152="DPP",($G152/data!$J$20),0)</f>
        <v>0</v>
      </c>
      <c r="P152" s="152">
        <f>IF($E152="DPČ",($K152/data!$J$20),0)</f>
        <v>0</v>
      </c>
      <c r="Q152" s="152">
        <f>IF($E152="OS",($K152/data!$J$20),0)</f>
        <v>0</v>
      </c>
      <c r="R152" s="26"/>
      <c r="S152" s="3">
        <f t="shared" si="42"/>
        <v>1</v>
      </c>
      <c r="T152" s="371"/>
    </row>
    <row r="153" spans="1:20" x14ac:dyDescent="0.2">
      <c r="A153" s="707"/>
      <c r="B153" s="714"/>
      <c r="C153" s="715"/>
      <c r="D153" s="25"/>
      <c r="E153" s="26"/>
      <c r="F153" s="115"/>
      <c r="G153" s="225"/>
      <c r="H153" s="24"/>
      <c r="I153" s="24"/>
      <c r="J153" s="129">
        <f>NETWORKDAYS(H153,I153,data!$J$3:$J$17)</f>
        <v>0</v>
      </c>
      <c r="K153" s="130">
        <f t="shared" si="40"/>
        <v>0</v>
      </c>
      <c r="L153" s="281"/>
      <c r="M153" s="242">
        <f t="shared" si="41"/>
        <v>0</v>
      </c>
      <c r="N153" s="243">
        <f>IF($E153="PP",($K153/data!$J$20),0)</f>
        <v>0</v>
      </c>
      <c r="O153" s="152">
        <f>IF($E153="DPP",($G153/data!$J$20),0)</f>
        <v>0</v>
      </c>
      <c r="P153" s="152">
        <f>IF($E153="DPČ",($K153/data!$J$20),0)</f>
        <v>0</v>
      </c>
      <c r="Q153" s="152">
        <f>IF($E153="OS",($K153/data!$J$20),0)</f>
        <v>0</v>
      </c>
      <c r="R153" s="26"/>
      <c r="S153" s="3">
        <f t="shared" si="42"/>
        <v>1</v>
      </c>
      <c r="T153" s="371"/>
    </row>
    <row r="154" spans="1:20" x14ac:dyDescent="0.2">
      <c r="A154" s="707"/>
      <c r="B154" s="714"/>
      <c r="C154" s="715"/>
      <c r="D154" s="25"/>
      <c r="E154" s="26"/>
      <c r="F154" s="115"/>
      <c r="G154" s="225"/>
      <c r="H154" s="24"/>
      <c r="I154" s="24"/>
      <c r="J154" s="129">
        <f>NETWORKDAYS(H154,I154,data!$J$3:$J$17)</f>
        <v>0</v>
      </c>
      <c r="K154" s="130">
        <f t="shared" si="40"/>
        <v>0</v>
      </c>
      <c r="L154" s="281"/>
      <c r="M154" s="242">
        <f t="shared" si="41"/>
        <v>0</v>
      </c>
      <c r="N154" s="243">
        <f>IF($E154="PP",($K154/data!$J$20),0)</f>
        <v>0</v>
      </c>
      <c r="O154" s="152">
        <f>IF($E154="DPP",($G154/data!$J$20),0)</f>
        <v>0</v>
      </c>
      <c r="P154" s="152">
        <f>IF($E154="DPČ",($K154/data!$J$20),0)</f>
        <v>0</v>
      </c>
      <c r="Q154" s="152">
        <f>IF($E154="OS",($K154/data!$J$20),0)</f>
        <v>0</v>
      </c>
      <c r="R154" s="26"/>
      <c r="S154" s="3">
        <f t="shared" si="42"/>
        <v>1</v>
      </c>
      <c r="T154" s="371"/>
    </row>
    <row r="155" spans="1:20" x14ac:dyDescent="0.2">
      <c r="A155" s="707"/>
      <c r="B155" s="714"/>
      <c r="C155" s="715"/>
      <c r="D155" s="25"/>
      <c r="E155" s="26"/>
      <c r="F155" s="115"/>
      <c r="G155" s="225"/>
      <c r="H155" s="24"/>
      <c r="I155" s="24"/>
      <c r="J155" s="129">
        <f>NETWORKDAYS(H155,I155,data!$J$3:$J$17)</f>
        <v>0</v>
      </c>
      <c r="K155" s="130">
        <f t="shared" si="40"/>
        <v>0</v>
      </c>
      <c r="L155" s="281"/>
      <c r="M155" s="242">
        <f t="shared" si="41"/>
        <v>0</v>
      </c>
      <c r="N155" s="243">
        <f>IF($E155="PP",($K155/data!$J$20),0)</f>
        <v>0</v>
      </c>
      <c r="O155" s="152">
        <f>IF($E155="DPP",($G155/data!$J$20),0)</f>
        <v>0</v>
      </c>
      <c r="P155" s="152">
        <f>IF($E155="DPČ",($K155/data!$J$20),0)</f>
        <v>0</v>
      </c>
      <c r="Q155" s="152">
        <f>IF($E155="OS",($K155/data!$J$20),0)</f>
        <v>0</v>
      </c>
      <c r="R155" s="26"/>
      <c r="S155" s="3">
        <f t="shared" si="42"/>
        <v>1</v>
      </c>
      <c r="T155" s="371"/>
    </row>
    <row r="156" spans="1:20" x14ac:dyDescent="0.2">
      <c r="A156" s="707"/>
      <c r="B156" s="714"/>
      <c r="C156" s="715"/>
      <c r="D156" s="25"/>
      <c r="E156" s="26"/>
      <c r="F156" s="115"/>
      <c r="G156" s="225"/>
      <c r="H156" s="24"/>
      <c r="I156" s="24"/>
      <c r="J156" s="129">
        <f>NETWORKDAYS(H156,I156,data!$J$3:$J$17)</f>
        <v>0</v>
      </c>
      <c r="K156" s="130">
        <f t="shared" si="40"/>
        <v>0</v>
      </c>
      <c r="L156" s="281"/>
      <c r="M156" s="242">
        <f t="shared" si="41"/>
        <v>0</v>
      </c>
      <c r="N156" s="243">
        <f>IF($E156="PP",($K156/data!$J$20),0)</f>
        <v>0</v>
      </c>
      <c r="O156" s="152">
        <f>IF($E156="DPP",($G156/data!$J$20),0)</f>
        <v>0</v>
      </c>
      <c r="P156" s="152">
        <f>IF($E156="DPČ",($K156/data!$J$20),0)</f>
        <v>0</v>
      </c>
      <c r="Q156" s="152">
        <f>IF($E156="OS",($K156/data!$J$20),0)</f>
        <v>0</v>
      </c>
      <c r="R156" s="26"/>
      <c r="S156" s="3">
        <f t="shared" si="42"/>
        <v>1</v>
      </c>
      <c r="T156" s="371"/>
    </row>
    <row r="157" spans="1:20" x14ac:dyDescent="0.2">
      <c r="A157" s="707"/>
      <c r="B157" s="714"/>
      <c r="C157" s="715"/>
      <c r="D157" s="25"/>
      <c r="E157" s="26"/>
      <c r="F157" s="115"/>
      <c r="G157" s="225"/>
      <c r="H157" s="24"/>
      <c r="I157" s="24"/>
      <c r="J157" s="129">
        <f>NETWORKDAYS(H157,I157,data!$J$3:$J$17)</f>
        <v>0</v>
      </c>
      <c r="K157" s="130">
        <f t="shared" si="40"/>
        <v>0</v>
      </c>
      <c r="L157" s="281"/>
      <c r="M157" s="242">
        <f t="shared" si="41"/>
        <v>0</v>
      </c>
      <c r="N157" s="243">
        <f>IF($E157="PP",($K157/data!$J$20),0)</f>
        <v>0</v>
      </c>
      <c r="O157" s="152">
        <f>IF($E157="DPP",($G157/data!$J$20),0)</f>
        <v>0</v>
      </c>
      <c r="P157" s="152">
        <f>IF($E157="DPČ",($K157/data!$J$20),0)</f>
        <v>0</v>
      </c>
      <c r="Q157" s="152">
        <f>IF($E157="OS",($K157/data!$J$20),0)</f>
        <v>0</v>
      </c>
      <c r="R157" s="26"/>
      <c r="S157" s="3">
        <f t="shared" si="42"/>
        <v>1</v>
      </c>
      <c r="T157" s="371"/>
    </row>
    <row r="158" spans="1:20" x14ac:dyDescent="0.2">
      <c r="A158" s="707"/>
      <c r="B158" s="714"/>
      <c r="C158" s="715"/>
      <c r="D158" s="25"/>
      <c r="E158" s="26"/>
      <c r="F158" s="115"/>
      <c r="G158" s="225"/>
      <c r="H158" s="24"/>
      <c r="I158" s="24"/>
      <c r="J158" s="129">
        <f>NETWORKDAYS(H158,I158,data!$J$3:$J$17)</f>
        <v>0</v>
      </c>
      <c r="K158" s="130">
        <f t="shared" si="40"/>
        <v>0</v>
      </c>
      <c r="L158" s="281"/>
      <c r="M158" s="242">
        <f t="shared" si="41"/>
        <v>0</v>
      </c>
      <c r="N158" s="243">
        <f>IF($E158="PP",($K158/data!$J$20),0)</f>
        <v>0</v>
      </c>
      <c r="O158" s="152">
        <f>IF($E158="DPP",($G158/data!$J$20),0)</f>
        <v>0</v>
      </c>
      <c r="P158" s="152">
        <f>IF($E158="DPČ",($K158/data!$J$20),0)</f>
        <v>0</v>
      </c>
      <c r="Q158" s="152">
        <f>IF($E158="OS",($K158/data!$J$20),0)</f>
        <v>0</v>
      </c>
      <c r="R158" s="26"/>
      <c r="S158" s="3">
        <f t="shared" si="42"/>
        <v>1</v>
      </c>
      <c r="T158" s="371"/>
    </row>
    <row r="159" spans="1:20" x14ac:dyDescent="0.2">
      <c r="A159" s="707"/>
      <c r="B159" s="714"/>
      <c r="C159" s="715"/>
      <c r="D159" s="25"/>
      <c r="E159" s="26"/>
      <c r="F159" s="115"/>
      <c r="G159" s="225"/>
      <c r="H159" s="24"/>
      <c r="I159" s="24"/>
      <c r="J159" s="129">
        <f>NETWORKDAYS(H159,I159,data!$J$3:$J$17)</f>
        <v>0</v>
      </c>
      <c r="K159" s="130">
        <f t="shared" si="40"/>
        <v>0</v>
      </c>
      <c r="L159" s="281"/>
      <c r="M159" s="242">
        <f t="shared" si="41"/>
        <v>0</v>
      </c>
      <c r="N159" s="243">
        <f>IF($E159="PP",($K159/data!$J$20),0)</f>
        <v>0</v>
      </c>
      <c r="O159" s="152">
        <f>IF($E159="DPP",($G159/data!$J$20),0)</f>
        <v>0</v>
      </c>
      <c r="P159" s="152">
        <f>IF($E159="DPČ",($K159/data!$J$20),0)</f>
        <v>0</v>
      </c>
      <c r="Q159" s="152">
        <f>IF($E159="OS",($K159/data!$J$20),0)</f>
        <v>0</v>
      </c>
      <c r="R159" s="26"/>
      <c r="S159" s="3">
        <f t="shared" si="42"/>
        <v>1</v>
      </c>
      <c r="T159" s="371"/>
    </row>
    <row r="160" spans="1:20" x14ac:dyDescent="0.2">
      <c r="A160" s="707"/>
      <c r="B160" s="714"/>
      <c r="C160" s="715"/>
      <c r="D160" s="25"/>
      <c r="E160" s="26"/>
      <c r="F160" s="115"/>
      <c r="G160" s="225"/>
      <c r="H160" s="24"/>
      <c r="I160" s="24"/>
      <c r="J160" s="129">
        <f>NETWORKDAYS(H160,I160,data!$J$3:$J$17)</f>
        <v>0</v>
      </c>
      <c r="K160" s="130">
        <f t="shared" si="40"/>
        <v>0</v>
      </c>
      <c r="L160" s="281"/>
      <c r="M160" s="242">
        <f t="shared" si="41"/>
        <v>0</v>
      </c>
      <c r="N160" s="243">
        <f>IF($E160="PP",($K160/data!$J$20),0)</f>
        <v>0</v>
      </c>
      <c r="O160" s="152">
        <f>IF($E160="DPP",($G160/data!$J$20),0)</f>
        <v>0</v>
      </c>
      <c r="P160" s="152">
        <f>IF($E160="DPČ",($K160/data!$J$20),0)</f>
        <v>0</v>
      </c>
      <c r="Q160" s="152">
        <f>IF($E160="OS",($K160/data!$J$20),0)</f>
        <v>0</v>
      </c>
      <c r="R160" s="26"/>
      <c r="S160" s="3">
        <f t="shared" si="42"/>
        <v>1</v>
      </c>
      <c r="T160" s="371"/>
    </row>
    <row r="161" spans="1:20" x14ac:dyDescent="0.2">
      <c r="A161" s="707"/>
      <c r="B161" s="714"/>
      <c r="C161" s="715"/>
      <c r="D161" s="25"/>
      <c r="E161" s="26"/>
      <c r="F161" s="115"/>
      <c r="G161" s="225"/>
      <c r="H161" s="24"/>
      <c r="I161" s="24"/>
      <c r="J161" s="129">
        <f>NETWORKDAYS(H161,I161,data!$J$3:$J$17)</f>
        <v>0</v>
      </c>
      <c r="K161" s="130">
        <f t="shared" si="40"/>
        <v>0</v>
      </c>
      <c r="L161" s="281"/>
      <c r="M161" s="242">
        <f t="shared" si="41"/>
        <v>0</v>
      </c>
      <c r="N161" s="243">
        <f>IF($E161="PP",($K161/data!$J$20),0)</f>
        <v>0</v>
      </c>
      <c r="O161" s="152">
        <f>IF($E161="DPP",($G161/data!$J$20),0)</f>
        <v>0</v>
      </c>
      <c r="P161" s="152">
        <f>IF($E161="DPČ",($K161/data!$J$20),0)</f>
        <v>0</v>
      </c>
      <c r="Q161" s="152">
        <f>IF($E161="OS",($K161/data!$J$20),0)</f>
        <v>0</v>
      </c>
      <c r="R161" s="26"/>
      <c r="S161" s="3">
        <f t="shared" si="42"/>
        <v>1</v>
      </c>
      <c r="T161" s="371"/>
    </row>
    <row r="162" spans="1:20" x14ac:dyDescent="0.2">
      <c r="A162" s="707"/>
      <c r="B162" s="714"/>
      <c r="C162" s="715"/>
      <c r="D162" s="25"/>
      <c r="E162" s="26"/>
      <c r="F162" s="115"/>
      <c r="G162" s="225"/>
      <c r="H162" s="24"/>
      <c r="I162" s="24"/>
      <c r="J162" s="129">
        <f>NETWORKDAYS(H162,I162,data!$J$3:$J$17)</f>
        <v>0</v>
      </c>
      <c r="K162" s="130">
        <f t="shared" si="40"/>
        <v>0</v>
      </c>
      <c r="L162" s="281"/>
      <c r="M162" s="242">
        <f t="shared" si="41"/>
        <v>0</v>
      </c>
      <c r="N162" s="243">
        <f>IF($E162="PP",($K162/data!$J$20),0)</f>
        <v>0</v>
      </c>
      <c r="O162" s="152">
        <f>IF($E162="DPP",($G162/data!$J$20),0)</f>
        <v>0</v>
      </c>
      <c r="P162" s="152">
        <f>IF($E162="DPČ",($K162/data!$J$20),0)</f>
        <v>0</v>
      </c>
      <c r="Q162" s="152">
        <f>IF($E162="OS",($K162/data!$J$20),0)</f>
        <v>0</v>
      </c>
      <c r="R162" s="26"/>
      <c r="S162" s="3">
        <f t="shared" si="42"/>
        <v>1</v>
      </c>
      <c r="T162" s="371"/>
    </row>
    <row r="163" spans="1:20" s="111" customFormat="1" x14ac:dyDescent="0.2">
      <c r="A163" s="730" t="s">
        <v>268</v>
      </c>
      <c r="B163" s="731"/>
      <c r="C163" s="731"/>
      <c r="D163" s="107" t="s">
        <v>281</v>
      </c>
      <c r="E163" s="108" t="s">
        <v>281</v>
      </c>
      <c r="F163" s="116">
        <f>SUM(F113:F162)</f>
        <v>0</v>
      </c>
      <c r="G163" s="116">
        <f>SUM(G113:G162)</f>
        <v>0</v>
      </c>
      <c r="H163" s="109" t="s">
        <v>281</v>
      </c>
      <c r="I163" s="110" t="s">
        <v>281</v>
      </c>
      <c r="J163" s="226">
        <f>SUM(J113:J162)</f>
        <v>0</v>
      </c>
      <c r="K163" s="114">
        <f>SUM(K113:K162)</f>
        <v>0</v>
      </c>
      <c r="L163" s="113" t="s">
        <v>281</v>
      </c>
      <c r="M163" s="113">
        <f>SUM(M113:M162)</f>
        <v>0</v>
      </c>
      <c r="N163" s="244">
        <f>ROUND(SUM(N113:N162),2)</f>
        <v>0</v>
      </c>
      <c r="O163" s="157">
        <f>ROUND(SUM(O113:O162),2)</f>
        <v>0</v>
      </c>
      <c r="P163" s="117">
        <f>ROUND(SUM(P113:P162),2)</f>
        <v>0</v>
      </c>
      <c r="Q163" s="117">
        <f>ROUND(SUM(Q113:Q162),2)</f>
        <v>0</v>
      </c>
      <c r="R163" s="153"/>
      <c r="S163" s="3">
        <f t="shared" si="42"/>
        <v>1</v>
      </c>
      <c r="T163" s="441"/>
    </row>
    <row r="164" spans="1:20" ht="63.75" customHeight="1" x14ac:dyDescent="0.2">
      <c r="A164" s="442"/>
      <c r="B164" s="443"/>
      <c r="C164" s="443"/>
      <c r="D164" s="444"/>
      <c r="E164" s="425"/>
      <c r="F164" s="445"/>
      <c r="G164" s="445"/>
      <c r="H164" s="446"/>
      <c r="I164" s="727" t="s">
        <v>282</v>
      </c>
      <c r="J164" s="728"/>
      <c r="K164" s="728"/>
      <c r="L164" s="728"/>
      <c r="M164" s="729"/>
      <c r="N164" s="245">
        <f>E7</f>
        <v>0</v>
      </c>
      <c r="O164" s="156">
        <f>ROUND(H7,2)</f>
        <v>0</v>
      </c>
      <c r="P164" s="106">
        <f>F7</f>
        <v>0</v>
      </c>
      <c r="Q164" s="106">
        <f>I7</f>
        <v>0</v>
      </c>
      <c r="R164" s="447" t="s">
        <v>349</v>
      </c>
      <c r="T164" s="371"/>
    </row>
    <row r="165" spans="1:20" x14ac:dyDescent="0.2">
      <c r="A165" s="371"/>
      <c r="B165" s="371"/>
      <c r="C165" s="371"/>
      <c r="D165" s="371"/>
      <c r="E165" s="371"/>
      <c r="F165" s="371"/>
      <c r="G165" s="371"/>
      <c r="H165" s="371"/>
      <c r="I165" s="371"/>
      <c r="J165" s="371"/>
      <c r="K165" s="371"/>
      <c r="L165" s="438"/>
      <c r="M165" s="438"/>
      <c r="N165" s="438"/>
      <c r="O165" s="371"/>
      <c r="P165" s="371"/>
      <c r="Q165" s="371"/>
      <c r="R165" s="371"/>
      <c r="S165" s="173"/>
      <c r="T165" s="371"/>
    </row>
    <row r="166" spans="1:20" ht="43.5" customHeight="1" x14ac:dyDescent="0.2">
      <c r="H166" s="145"/>
      <c r="I166" s="146"/>
      <c r="J166" s="146"/>
      <c r="K166" s="146"/>
      <c r="L166" s="246"/>
      <c r="M166" s="247"/>
      <c r="N166" s="248"/>
      <c r="O166" s="147"/>
      <c r="P166" s="147"/>
    </row>
    <row r="168" spans="1:20" x14ac:dyDescent="0.2">
      <c r="M168" s="249"/>
    </row>
  </sheetData>
  <sheetProtection password="8D29" sheet="1" formatRows="0"/>
  <mergeCells count="166">
    <mergeCell ref="A1:J1"/>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B35:D35"/>
    <mergeCell ref="B45:D45"/>
    <mergeCell ref="B21:D21"/>
    <mergeCell ref="B37:D37"/>
    <mergeCell ref="B38:D38"/>
    <mergeCell ref="B40:D40"/>
    <mergeCell ref="B20:D20"/>
    <mergeCell ref="A4:J4"/>
    <mergeCell ref="B16:D16"/>
    <mergeCell ref="B15:D15"/>
    <mergeCell ref="B17:D17"/>
    <mergeCell ref="B18:D18"/>
    <mergeCell ref="B19:D19"/>
    <mergeCell ref="B39:D39"/>
    <mergeCell ref="A2:J2"/>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L5:N5"/>
    <mergeCell ref="L57:N57"/>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B11:D11"/>
    <mergeCell ref="B36:D36"/>
  </mergeCells>
  <conditionalFormatting sqref="N113:Q122 N143:Q162">
    <cfRule type="cellIs" dxfId="804" priority="588" stopIfTrue="1" operator="notEqual">
      <formula>0</formula>
    </cfRule>
  </conditionalFormatting>
  <conditionalFormatting sqref="N163">
    <cfRule type="cellIs" dxfId="803" priority="587" operator="notEqual">
      <formula>$N$164</formula>
    </cfRule>
  </conditionalFormatting>
  <conditionalFormatting sqref="O163">
    <cfRule type="cellIs" dxfId="802" priority="586" operator="notEqual">
      <formula>$O$164</formula>
    </cfRule>
  </conditionalFormatting>
  <conditionalFormatting sqref="P163">
    <cfRule type="cellIs" dxfId="801" priority="585" operator="notEqual">
      <formula>$P$164</formula>
    </cfRule>
  </conditionalFormatting>
  <conditionalFormatting sqref="Q163">
    <cfRule type="cellIs" dxfId="800" priority="584" operator="notEqual">
      <formula>$Q$164</formula>
    </cfRule>
  </conditionalFormatting>
  <conditionalFormatting sqref="N164">
    <cfRule type="cellIs" dxfId="799" priority="583" operator="notEqual">
      <formula>$N$163</formula>
    </cfRule>
  </conditionalFormatting>
  <conditionalFormatting sqref="O164">
    <cfRule type="cellIs" dxfId="798" priority="582" operator="notEqual">
      <formula>$O$163</formula>
    </cfRule>
  </conditionalFormatting>
  <conditionalFormatting sqref="P164">
    <cfRule type="cellIs" dxfId="797" priority="581" operator="notEqual">
      <formula>$P$163</formula>
    </cfRule>
  </conditionalFormatting>
  <conditionalFormatting sqref="Q164">
    <cfRule type="cellIs" dxfId="796" priority="580" operator="notEqual">
      <formula>$Q$163</formula>
    </cfRule>
  </conditionalFormatting>
  <conditionalFormatting sqref="N123:Q142">
    <cfRule type="cellIs" dxfId="795" priority="518" stopIfTrue="1" operator="notEqual">
      <formula>0</formula>
    </cfRule>
  </conditionalFormatting>
  <conditionalFormatting sqref="F113">
    <cfRule type="expression" dxfId="794" priority="405">
      <formula>$E$113="DPP"</formula>
    </cfRule>
    <cfRule type="cellIs" dxfId="793" priority="406" operator="greaterThan">
      <formula>$S$113</formula>
    </cfRule>
  </conditionalFormatting>
  <conditionalFormatting sqref="H113:H162">
    <cfRule type="expression" dxfId="792" priority="404">
      <formula>$E$113="DPP"</formula>
    </cfRule>
  </conditionalFormatting>
  <conditionalFormatting sqref="I113:I162">
    <cfRule type="expression" dxfId="791" priority="403">
      <formula>$E$113="DPP"</formula>
    </cfRule>
  </conditionalFormatting>
  <conditionalFormatting sqref="G113">
    <cfRule type="expression" dxfId="790" priority="402">
      <formula>$E$113="DPP"</formula>
    </cfRule>
  </conditionalFormatting>
  <conditionalFormatting sqref="F114">
    <cfRule type="expression" dxfId="789" priority="400">
      <formula>$E$114="DPP"</formula>
    </cfRule>
    <cfRule type="cellIs" dxfId="788" priority="401" operator="greaterThan">
      <formula>$S$114</formula>
    </cfRule>
  </conditionalFormatting>
  <conditionalFormatting sqref="G114">
    <cfRule type="expression" dxfId="787" priority="397">
      <formula>$E$114="DPP"</formula>
    </cfRule>
  </conditionalFormatting>
  <conditionalFormatting sqref="F115">
    <cfRule type="expression" dxfId="786" priority="395">
      <formula>$E$115="DPP"</formula>
    </cfRule>
    <cfRule type="cellIs" dxfId="785" priority="396" operator="greaterThan">
      <formula>$S$115</formula>
    </cfRule>
  </conditionalFormatting>
  <conditionalFormatting sqref="G115">
    <cfRule type="expression" dxfId="784" priority="392">
      <formula>$E$115="DPP"</formula>
    </cfRule>
  </conditionalFormatting>
  <conditionalFormatting sqref="F116">
    <cfRule type="expression" dxfId="783" priority="390">
      <formula>$E$116="DPP"</formula>
    </cfRule>
    <cfRule type="cellIs" dxfId="782" priority="391" operator="greaterThan">
      <formula>$S$116</formula>
    </cfRule>
  </conditionalFormatting>
  <conditionalFormatting sqref="G116">
    <cfRule type="expression" dxfId="781" priority="387">
      <formula>$E$116="DPP"</formula>
    </cfRule>
  </conditionalFormatting>
  <conditionalFormatting sqref="F117">
    <cfRule type="expression" dxfId="780" priority="385">
      <formula>$E$117="DPP"</formula>
    </cfRule>
    <cfRule type="cellIs" dxfId="779" priority="386" operator="greaterThan">
      <formula>$S$117</formula>
    </cfRule>
  </conditionalFormatting>
  <conditionalFormatting sqref="G117">
    <cfRule type="expression" dxfId="778" priority="382">
      <formula>$E$117="DPP"</formula>
    </cfRule>
  </conditionalFormatting>
  <conditionalFormatting sqref="F118">
    <cfRule type="expression" dxfId="777" priority="380">
      <formula>$E$118="DPP"</formula>
    </cfRule>
    <cfRule type="cellIs" dxfId="776" priority="381" operator="greaterThan">
      <formula>$S$118</formula>
    </cfRule>
  </conditionalFormatting>
  <conditionalFormatting sqref="G118">
    <cfRule type="expression" dxfId="775" priority="377">
      <formula>$E$118="DPP"</formula>
    </cfRule>
  </conditionalFormatting>
  <conditionalFormatting sqref="F119">
    <cfRule type="expression" dxfId="774" priority="375">
      <formula>$E$119="DPP"</formula>
    </cfRule>
    <cfRule type="cellIs" dxfId="773" priority="376" operator="greaterThan">
      <formula>$S$119</formula>
    </cfRule>
  </conditionalFormatting>
  <conditionalFormatting sqref="G119">
    <cfRule type="expression" dxfId="772" priority="372">
      <formula>$E$119="DPP"</formula>
    </cfRule>
  </conditionalFormatting>
  <conditionalFormatting sqref="F120">
    <cfRule type="expression" dxfId="771" priority="370">
      <formula>$E$120="DPP"</formula>
    </cfRule>
    <cfRule type="cellIs" dxfId="770" priority="371" operator="greaterThan">
      <formula>$S$120</formula>
    </cfRule>
  </conditionalFormatting>
  <conditionalFormatting sqref="G120">
    <cfRule type="expression" dxfId="769" priority="367">
      <formula>$E$120="DPP"</formula>
    </cfRule>
  </conditionalFormatting>
  <conditionalFormatting sqref="F121">
    <cfRule type="expression" dxfId="768" priority="365">
      <formula>$E$121="DPP"</formula>
    </cfRule>
    <cfRule type="cellIs" dxfId="767" priority="366" operator="greaterThan">
      <formula>$S$121</formula>
    </cfRule>
  </conditionalFormatting>
  <conditionalFormatting sqref="G121">
    <cfRule type="expression" dxfId="766" priority="362">
      <formula>$E$121="DPP"</formula>
    </cfRule>
  </conditionalFormatting>
  <conditionalFormatting sqref="F122">
    <cfRule type="expression" dxfId="765" priority="360">
      <formula>$E$122="DPP"</formula>
    </cfRule>
    <cfRule type="cellIs" dxfId="764" priority="361" operator="greaterThan">
      <formula>$S$122</formula>
    </cfRule>
  </conditionalFormatting>
  <conditionalFormatting sqref="G122">
    <cfRule type="expression" dxfId="763" priority="357">
      <formula>$E$122="DPP"</formula>
    </cfRule>
  </conditionalFormatting>
  <conditionalFormatting sqref="F123">
    <cfRule type="expression" dxfId="762" priority="355">
      <formula>$E$123="DPP"</formula>
    </cfRule>
    <cfRule type="cellIs" dxfId="761" priority="356" operator="greaterThan">
      <formula>$S$123</formula>
    </cfRule>
  </conditionalFormatting>
  <conditionalFormatting sqref="G123">
    <cfRule type="expression" dxfId="760" priority="352">
      <formula>$E$123="DPP"</formula>
    </cfRule>
  </conditionalFormatting>
  <conditionalFormatting sqref="F124">
    <cfRule type="expression" dxfId="759" priority="350">
      <formula>$E$124="DPP"</formula>
    </cfRule>
    <cfRule type="cellIs" dxfId="758" priority="351" operator="greaterThan">
      <formula>$S$124</formula>
    </cfRule>
  </conditionalFormatting>
  <conditionalFormatting sqref="G124">
    <cfRule type="expression" dxfId="757" priority="347">
      <formula>$E$124="DPP"</formula>
    </cfRule>
  </conditionalFormatting>
  <conditionalFormatting sqref="F125">
    <cfRule type="expression" dxfId="756" priority="345">
      <formula>$E$125="DPP"</formula>
    </cfRule>
    <cfRule type="cellIs" dxfId="755" priority="346" operator="greaterThan">
      <formula>$S$125</formula>
    </cfRule>
  </conditionalFormatting>
  <conditionalFormatting sqref="G125">
    <cfRule type="expression" dxfId="754" priority="342">
      <formula>$E$125="DPP"</formula>
    </cfRule>
  </conditionalFormatting>
  <conditionalFormatting sqref="F126">
    <cfRule type="expression" dxfId="753" priority="340">
      <formula>$E$126="DPP"</formula>
    </cfRule>
    <cfRule type="cellIs" dxfId="752" priority="341" operator="greaterThan">
      <formula>$S$126</formula>
    </cfRule>
  </conditionalFormatting>
  <conditionalFormatting sqref="G126">
    <cfRule type="expression" dxfId="751" priority="337">
      <formula>$E$126="DPP"</formula>
    </cfRule>
  </conditionalFormatting>
  <conditionalFormatting sqref="F127">
    <cfRule type="expression" dxfId="750" priority="335">
      <formula>$E$127="DPP"</formula>
    </cfRule>
    <cfRule type="cellIs" dxfId="749" priority="336" operator="greaterThan">
      <formula>$S$127</formula>
    </cfRule>
  </conditionalFormatting>
  <conditionalFormatting sqref="G127">
    <cfRule type="expression" dxfId="748" priority="332">
      <formula>$E$127="DPP"</formula>
    </cfRule>
  </conditionalFormatting>
  <conditionalFormatting sqref="F128">
    <cfRule type="expression" dxfId="747" priority="330">
      <formula>$E$128="DPP"</formula>
    </cfRule>
    <cfRule type="cellIs" dxfId="746" priority="331" operator="greaterThan">
      <formula>$S$128</formula>
    </cfRule>
  </conditionalFormatting>
  <conditionalFormatting sqref="G128">
    <cfRule type="expression" dxfId="745" priority="327">
      <formula>$E$128="DPP"</formula>
    </cfRule>
  </conditionalFormatting>
  <conditionalFormatting sqref="F129">
    <cfRule type="expression" dxfId="744" priority="325">
      <formula>$E$129="DPP"</formula>
    </cfRule>
    <cfRule type="cellIs" dxfId="743" priority="326" operator="greaterThan">
      <formula>$S$129</formula>
    </cfRule>
  </conditionalFormatting>
  <conditionalFormatting sqref="G129">
    <cfRule type="expression" dxfId="742" priority="322">
      <formula>$E$129="DPP"</formula>
    </cfRule>
  </conditionalFormatting>
  <conditionalFormatting sqref="F130">
    <cfRule type="expression" dxfId="741" priority="320">
      <formula>$E$130="DPP"</formula>
    </cfRule>
    <cfRule type="cellIs" dxfId="740" priority="321" operator="greaterThan">
      <formula>$S$130</formula>
    </cfRule>
  </conditionalFormatting>
  <conditionalFormatting sqref="G130">
    <cfRule type="expression" dxfId="739" priority="317">
      <formula>$E$130="DPP"</formula>
    </cfRule>
  </conditionalFormatting>
  <conditionalFormatting sqref="F131">
    <cfRule type="expression" dxfId="738" priority="315">
      <formula>$E$131="DPP"</formula>
    </cfRule>
    <cfRule type="cellIs" dxfId="737" priority="316" operator="greaterThan">
      <formula>$S$131</formula>
    </cfRule>
  </conditionalFormatting>
  <conditionalFormatting sqref="G131">
    <cfRule type="expression" dxfId="736" priority="312">
      <formula>$E$131="DPP"</formula>
    </cfRule>
  </conditionalFormatting>
  <conditionalFormatting sqref="F132">
    <cfRule type="expression" dxfId="735" priority="310">
      <formula>$E$132="DPP"</formula>
    </cfRule>
    <cfRule type="cellIs" dxfId="734" priority="311" operator="greaterThan">
      <formula>$S$132</formula>
    </cfRule>
  </conditionalFormatting>
  <conditionalFormatting sqref="G132">
    <cfRule type="expression" dxfId="733" priority="307">
      <formula>$E$132="DPP"</formula>
    </cfRule>
  </conditionalFormatting>
  <conditionalFormatting sqref="F133">
    <cfRule type="expression" dxfId="732" priority="305">
      <formula>$E$133="DPP"</formula>
    </cfRule>
    <cfRule type="cellIs" dxfId="731" priority="306" operator="greaterThan">
      <formula>$S$133</formula>
    </cfRule>
  </conditionalFormatting>
  <conditionalFormatting sqref="G133">
    <cfRule type="expression" dxfId="730" priority="302">
      <formula>$E$133="DPP"</formula>
    </cfRule>
  </conditionalFormatting>
  <conditionalFormatting sqref="F134">
    <cfRule type="expression" dxfId="729" priority="300">
      <formula>$E$134="DPP"</formula>
    </cfRule>
    <cfRule type="cellIs" dxfId="728" priority="301" operator="greaterThan">
      <formula>$S$134</formula>
    </cfRule>
  </conditionalFormatting>
  <conditionalFormatting sqref="G134">
    <cfRule type="expression" dxfId="727" priority="297">
      <formula>$E$134="DPP"</formula>
    </cfRule>
  </conditionalFormatting>
  <conditionalFormatting sqref="F135">
    <cfRule type="expression" dxfId="726" priority="295">
      <formula>$E$135="DPP"</formula>
    </cfRule>
    <cfRule type="cellIs" dxfId="725" priority="296" operator="greaterThan">
      <formula>$S$135</formula>
    </cfRule>
  </conditionalFormatting>
  <conditionalFormatting sqref="G135">
    <cfRule type="expression" dxfId="724" priority="292">
      <formula>$E$135="DPP"</formula>
    </cfRule>
  </conditionalFormatting>
  <conditionalFormatting sqref="F136">
    <cfRule type="expression" dxfId="723" priority="290">
      <formula>$E$136="DPP"</formula>
    </cfRule>
    <cfRule type="cellIs" dxfId="722" priority="291" operator="greaterThan">
      <formula>$S$136</formula>
    </cfRule>
  </conditionalFormatting>
  <conditionalFormatting sqref="G136">
    <cfRule type="expression" dxfId="721" priority="287">
      <formula>$E$136="DPP"</formula>
    </cfRule>
  </conditionalFormatting>
  <conditionalFormatting sqref="F137">
    <cfRule type="expression" dxfId="720" priority="285">
      <formula>$E$137="DPP"</formula>
    </cfRule>
    <cfRule type="cellIs" dxfId="719" priority="286" operator="greaterThan">
      <formula>$S$137</formula>
    </cfRule>
  </conditionalFormatting>
  <conditionalFormatting sqref="G137">
    <cfRule type="expression" dxfId="718" priority="282">
      <formula>$E$137="DPP"</formula>
    </cfRule>
  </conditionalFormatting>
  <conditionalFormatting sqref="F138">
    <cfRule type="expression" dxfId="717" priority="280">
      <formula>$E$138="DPP"</formula>
    </cfRule>
    <cfRule type="cellIs" dxfId="716" priority="281" operator="greaterThan">
      <formula>$S$138</formula>
    </cfRule>
  </conditionalFormatting>
  <conditionalFormatting sqref="G138">
    <cfRule type="expression" dxfId="715" priority="277">
      <formula>$E$138="DPP"</formula>
    </cfRule>
  </conditionalFormatting>
  <conditionalFormatting sqref="F139">
    <cfRule type="expression" dxfId="714" priority="275">
      <formula>$E$139="DPP"</formula>
    </cfRule>
    <cfRule type="cellIs" dxfId="713" priority="276" operator="greaterThan">
      <formula>$S$139</formula>
    </cfRule>
  </conditionalFormatting>
  <conditionalFormatting sqref="G139">
    <cfRule type="expression" dxfId="712" priority="272">
      <formula>$E$139="DPP"</formula>
    </cfRule>
  </conditionalFormatting>
  <conditionalFormatting sqref="F140">
    <cfRule type="expression" dxfId="711" priority="270">
      <formula>$E$140="DPP"</formula>
    </cfRule>
    <cfRule type="cellIs" dxfId="710" priority="271" operator="greaterThan">
      <formula>$S$140</formula>
    </cfRule>
  </conditionalFormatting>
  <conditionalFormatting sqref="G140">
    <cfRule type="expression" dxfId="709" priority="267">
      <formula>$E$140="DPP"</formula>
    </cfRule>
  </conditionalFormatting>
  <conditionalFormatting sqref="F141">
    <cfRule type="expression" dxfId="708" priority="265">
      <formula>$E$141="DPP"</formula>
    </cfRule>
    <cfRule type="cellIs" dxfId="707" priority="266" operator="greaterThan">
      <formula>$S$141</formula>
    </cfRule>
  </conditionalFormatting>
  <conditionalFormatting sqref="G141">
    <cfRule type="expression" dxfId="706" priority="262">
      <formula>$E$141="DPP"</formula>
    </cfRule>
  </conditionalFormatting>
  <conditionalFormatting sqref="F142">
    <cfRule type="expression" dxfId="705" priority="260">
      <formula>$E$142="DPP"</formula>
    </cfRule>
    <cfRule type="cellIs" dxfId="704" priority="261" operator="greaterThan">
      <formula>$S$142</formula>
    </cfRule>
  </conditionalFormatting>
  <conditionalFormatting sqref="G142">
    <cfRule type="expression" dxfId="703" priority="257">
      <formula>$E$142="DPP"</formula>
    </cfRule>
  </conditionalFormatting>
  <conditionalFormatting sqref="F143">
    <cfRule type="expression" dxfId="702" priority="255">
      <formula>$E$143="DPP"</formula>
    </cfRule>
    <cfRule type="cellIs" dxfId="701" priority="256" operator="greaterThan">
      <formula>$S$143</formula>
    </cfRule>
  </conditionalFormatting>
  <conditionalFormatting sqref="G143">
    <cfRule type="expression" dxfId="700" priority="252">
      <formula>$E$143="DPP"</formula>
    </cfRule>
  </conditionalFormatting>
  <conditionalFormatting sqref="F144">
    <cfRule type="expression" dxfId="699" priority="250">
      <formula>$E$144="DPP"</formula>
    </cfRule>
    <cfRule type="cellIs" dxfId="698" priority="251" operator="greaterThan">
      <formula>$S$144</formula>
    </cfRule>
  </conditionalFormatting>
  <conditionalFormatting sqref="G144">
    <cfRule type="expression" dxfId="697" priority="247">
      <formula>$E$144="DPP"</formula>
    </cfRule>
  </conditionalFormatting>
  <conditionalFormatting sqref="F145">
    <cfRule type="expression" dxfId="696" priority="245">
      <formula>$E$145="DPP"</formula>
    </cfRule>
    <cfRule type="cellIs" dxfId="695" priority="246" operator="greaterThan">
      <formula>$S$145</formula>
    </cfRule>
  </conditionalFormatting>
  <conditionalFormatting sqref="G145">
    <cfRule type="expression" dxfId="694" priority="242">
      <formula>$E$145="DPP"</formula>
    </cfRule>
  </conditionalFormatting>
  <conditionalFormatting sqref="F146">
    <cfRule type="expression" dxfId="693" priority="240">
      <formula>$E$146="DPP"</formula>
    </cfRule>
    <cfRule type="cellIs" dxfId="692" priority="241" operator="greaterThan">
      <formula>$S$146</formula>
    </cfRule>
  </conditionalFormatting>
  <conditionalFormatting sqref="G146">
    <cfRule type="expression" dxfId="691" priority="237">
      <formula>$E$146="DPP"</formula>
    </cfRule>
  </conditionalFormatting>
  <conditionalFormatting sqref="F147">
    <cfRule type="expression" dxfId="690" priority="235">
      <formula>$E$147="DPP"</formula>
    </cfRule>
    <cfRule type="cellIs" dxfId="689" priority="236" operator="greaterThan">
      <formula>$S$147</formula>
    </cfRule>
  </conditionalFormatting>
  <conditionalFormatting sqref="G147">
    <cfRule type="expression" dxfId="688" priority="232">
      <formula>$E$147="DPP"</formula>
    </cfRule>
  </conditionalFormatting>
  <conditionalFormatting sqref="F148">
    <cfRule type="expression" dxfId="687" priority="230">
      <formula>$E$148="DPP"</formula>
    </cfRule>
    <cfRule type="cellIs" dxfId="686" priority="231" operator="greaterThan">
      <formula>$S$148</formula>
    </cfRule>
  </conditionalFormatting>
  <conditionalFormatting sqref="G148">
    <cfRule type="expression" dxfId="685" priority="227">
      <formula>$E$148="DPP"</formula>
    </cfRule>
  </conditionalFormatting>
  <conditionalFormatting sqref="F149">
    <cfRule type="expression" dxfId="684" priority="225">
      <formula>$E$149="DPP"</formula>
    </cfRule>
    <cfRule type="cellIs" dxfId="683" priority="226" operator="greaterThan">
      <formula>$S$149</formula>
    </cfRule>
  </conditionalFormatting>
  <conditionalFormatting sqref="G149">
    <cfRule type="expression" dxfId="682" priority="222">
      <formula>$E$149="DPP"</formula>
    </cfRule>
  </conditionalFormatting>
  <conditionalFormatting sqref="F150">
    <cfRule type="expression" dxfId="681" priority="220">
      <formula>$E$150="DPP"</formula>
    </cfRule>
    <cfRule type="cellIs" dxfId="680" priority="221" operator="greaterThan">
      <formula>$S$150</formula>
    </cfRule>
  </conditionalFormatting>
  <conditionalFormatting sqref="G150">
    <cfRule type="expression" dxfId="679" priority="217">
      <formula>$E$150="DPP"</formula>
    </cfRule>
  </conditionalFormatting>
  <conditionalFormatting sqref="F151">
    <cfRule type="expression" dxfId="678" priority="215">
      <formula>$E$151="DPP"</formula>
    </cfRule>
    <cfRule type="cellIs" dxfId="677" priority="216" operator="greaterThan">
      <formula>$S$151</formula>
    </cfRule>
  </conditionalFormatting>
  <conditionalFormatting sqref="G151">
    <cfRule type="expression" dxfId="676" priority="212">
      <formula>$E$151="DPP"</formula>
    </cfRule>
  </conditionalFormatting>
  <conditionalFormatting sqref="F152">
    <cfRule type="expression" dxfId="675" priority="210">
      <formula>$E$152="DPP"</formula>
    </cfRule>
    <cfRule type="cellIs" dxfId="674" priority="211" operator="greaterThan">
      <formula>$S$152</formula>
    </cfRule>
  </conditionalFormatting>
  <conditionalFormatting sqref="G152">
    <cfRule type="expression" dxfId="673" priority="207">
      <formula>$E$152="DPP"</formula>
    </cfRule>
  </conditionalFormatting>
  <conditionalFormatting sqref="F153">
    <cfRule type="expression" dxfId="672" priority="205">
      <formula>$E$153="DPP"</formula>
    </cfRule>
    <cfRule type="cellIs" dxfId="671" priority="206" operator="greaterThan">
      <formula>$S$153</formula>
    </cfRule>
  </conditionalFormatting>
  <conditionalFormatting sqref="G153">
    <cfRule type="expression" dxfId="670" priority="202">
      <formula>$E$153="DPP"</formula>
    </cfRule>
  </conditionalFormatting>
  <conditionalFormatting sqref="F154">
    <cfRule type="expression" dxfId="669" priority="200">
      <formula>$E$154="DPP"</formula>
    </cfRule>
    <cfRule type="cellIs" dxfId="668" priority="201" operator="greaterThan">
      <formula>$S$154</formula>
    </cfRule>
  </conditionalFormatting>
  <conditionalFormatting sqref="G154">
    <cfRule type="expression" dxfId="667" priority="197">
      <formula>$E$154="DPP"</formula>
    </cfRule>
  </conditionalFormatting>
  <conditionalFormatting sqref="F155">
    <cfRule type="expression" dxfId="666" priority="195">
      <formula>$E$155="DPP"</formula>
    </cfRule>
    <cfRule type="cellIs" dxfId="665" priority="196" operator="greaterThan">
      <formula>$S$155</formula>
    </cfRule>
  </conditionalFormatting>
  <conditionalFormatting sqref="G155">
    <cfRule type="expression" dxfId="664" priority="192">
      <formula>$E$155="DPP"</formula>
    </cfRule>
  </conditionalFormatting>
  <conditionalFormatting sqref="F156">
    <cfRule type="expression" dxfId="663" priority="190">
      <formula>$E$156="DPP"</formula>
    </cfRule>
    <cfRule type="cellIs" dxfId="662" priority="191" operator="greaterThan">
      <formula>$S$156</formula>
    </cfRule>
  </conditionalFormatting>
  <conditionalFormatting sqref="G156">
    <cfRule type="expression" dxfId="661" priority="187">
      <formula>$E$156="DPP"</formula>
    </cfRule>
  </conditionalFormatting>
  <conditionalFormatting sqref="F157">
    <cfRule type="expression" dxfId="660" priority="185">
      <formula>$E$157="DPP"</formula>
    </cfRule>
    <cfRule type="cellIs" dxfId="659" priority="186" operator="greaterThan">
      <formula>$S$157</formula>
    </cfRule>
  </conditionalFormatting>
  <conditionalFormatting sqref="G157">
    <cfRule type="expression" dxfId="658" priority="182">
      <formula>$E$157="DPP"</formula>
    </cfRule>
  </conditionalFormatting>
  <conditionalFormatting sqref="F158">
    <cfRule type="expression" dxfId="657" priority="180">
      <formula>$E$158="DPP"</formula>
    </cfRule>
    <cfRule type="cellIs" dxfId="656" priority="181" operator="greaterThan">
      <formula>$S$158</formula>
    </cfRule>
  </conditionalFormatting>
  <conditionalFormatting sqref="G158">
    <cfRule type="expression" dxfId="655" priority="177">
      <formula>$E$158="DPP"</formula>
    </cfRule>
  </conditionalFormatting>
  <conditionalFormatting sqref="F159">
    <cfRule type="expression" dxfId="654" priority="175">
      <formula>$E$159="DPP"</formula>
    </cfRule>
    <cfRule type="cellIs" dxfId="653" priority="176" operator="greaterThan">
      <formula>$S$159</formula>
    </cfRule>
  </conditionalFormatting>
  <conditionalFormatting sqref="G159">
    <cfRule type="expression" dxfId="652" priority="172">
      <formula>$E$159="DPP"</formula>
    </cfRule>
  </conditionalFormatting>
  <conditionalFormatting sqref="F160">
    <cfRule type="expression" dxfId="651" priority="170">
      <formula>$E$160="DPP"</formula>
    </cfRule>
    <cfRule type="cellIs" dxfId="650" priority="171" operator="greaterThan">
      <formula>$S$160</formula>
    </cfRule>
  </conditionalFormatting>
  <conditionalFormatting sqref="G160">
    <cfRule type="expression" dxfId="649" priority="167">
      <formula>$E$160="DPP"</formula>
    </cfRule>
  </conditionalFormatting>
  <conditionalFormatting sqref="F161">
    <cfRule type="expression" dxfId="648" priority="165">
      <formula>$E$161="DPP"</formula>
    </cfRule>
    <cfRule type="cellIs" dxfId="647" priority="166" operator="greaterThan">
      <formula>$S$161</formula>
    </cfRule>
  </conditionalFormatting>
  <conditionalFormatting sqref="G161">
    <cfRule type="expression" dxfId="646" priority="162">
      <formula>$E$161="DPP"</formula>
    </cfRule>
  </conditionalFormatting>
  <conditionalFormatting sqref="F162">
    <cfRule type="expression" dxfId="645" priority="160">
      <formula>$E$162="DPP"</formula>
    </cfRule>
    <cfRule type="cellIs" dxfId="644" priority="161" operator="greaterThan">
      <formula>$S$162</formula>
    </cfRule>
  </conditionalFormatting>
  <conditionalFormatting sqref="G162">
    <cfRule type="expression" dxfId="643" priority="157">
      <formula>$E$162="DPP"</formula>
    </cfRule>
  </conditionalFormatting>
  <conditionalFormatting sqref="N60">
    <cfRule type="cellIs" dxfId="642" priority="28" operator="lessThan">
      <formula>0</formula>
    </cfRule>
  </conditionalFormatting>
  <conditionalFormatting sqref="N89">
    <cfRule type="cellIs" dxfId="641" priority="18" operator="lessThan">
      <formula>0</formula>
    </cfRule>
  </conditionalFormatting>
  <conditionalFormatting sqref="N90">
    <cfRule type="cellIs" dxfId="640" priority="14" operator="lessThan">
      <formula>0</formula>
    </cfRule>
  </conditionalFormatting>
  <dataValidations xWindow="757" yWindow="485" count="9">
    <dataValidation type="list" allowBlank="1" showInputMessage="1" showErrorMessage="1" prompt="Vyberte prosím ze seznamu" sqref="E113:E162" xr:uid="{00000000-0002-0000-0700-000000000000}">
      <formula1>"PP,DPČ,DPP,OS,"</formula1>
    </dataValidation>
    <dataValidation type="list" allowBlank="1" showInputMessage="1" showErrorMessage="1" prompt="Vyberte prosím ze seznamu" sqref="D113:D162" xr:uid="{00000000-0002-0000-0700-000001000000}">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xr:uid="{00000000-0002-0000-0700-000002000000}">
      <formula1>0</formula1>
      <formula2>100</formula2>
    </dataValidation>
    <dataValidation type="decimal" operator="greaterThanOrEqual" allowBlank="1" showErrorMessage="1" error="zadané číslo musí být větší nebo rovno 0" sqref="I51:I53 I10:I13 I15 I17:I27 I29:I38 I41:I45 I47:I49 I8 E41:F45 E29:F38 E17:F27 E15:F15 E10:F13 E51:F53 E8:F8 E47:F49" xr:uid="{00000000-0002-0000-0700-000003000000}">
      <formula1>0</formula1>
    </dataValidation>
    <dataValidation type="decimal" operator="greaterThanOrEqual" allowBlank="1" showInputMessage="1" showErrorMessage="1" sqref="I67 I69:I79 I81:I90 I93:I97 I99:I101 I103:I105 I60 E99:F101 E93:F97 E81:F90 E69:F79 E67:F67 E62:F65 E60:F60 I62:I65 E103:F105" xr:uid="{00000000-0002-0000-0700-000004000000}">
      <formula1>0</formula1>
    </dataValidation>
    <dataValidation type="decimal" allowBlank="1" showInputMessage="1" showErrorMessage="1" error="číslo musí být v intervalu 0,00 - 1,00" prompt="zadejte číslo v intervalu 0,00 - 1,00" sqref="F113:F162" xr:uid="{00000000-0002-0000-0700-000005000000}">
      <formula1>0</formula1>
      <formula2>1</formula2>
    </dataValidation>
    <dataValidation type="decimal" allowBlank="1" showInputMessage="1" showErrorMessage="1" error="číslo musí být větší, nebo rovno 1,00 a max. 300" prompt="zadejte číslo větší, nebo rovno 1,00 a max. 300" sqref="G113:G162" xr:uid="{00000000-0002-0000-0700-000006000000}">
      <formula1>1</formula1>
      <formula2>300</formula2>
    </dataValidation>
    <dataValidation type="decimal" operator="notBetween" allowBlank="1" showInputMessage="1" showErrorMessage="1" error="zadaná hodnota můžebýt buď 0, nebo větší či rovna 1 hod." sqref="G7:G54 G59:G106" xr:uid="{00000000-0002-0000-0700-000007000000}">
      <formula1>0.0000001</formula1>
      <formula2>0.9999999</formula2>
    </dataValidation>
    <dataValidation type="date" allowBlank="1" showInputMessage="1" showErrorMessage="1" error="datum musí být v rozmezí od 01.01.2024 do 31.12.2024" prompt="datum ve formátu dd.mm.2024" sqref="H113:I162" xr:uid="{69B41A9D-C09E-4815-B20F-464A176A391E}">
      <formula1>45292</formula1>
      <formula2>45657</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náklady'!$F$32*1000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náklady'!$F$44*1000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náklady'!$F$56*1000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náklady'!$F$33*1000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náklady'!$F$45*1000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náklady'!$F$57*1000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náklady'!$F$34*1000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náklady'!$F$46*1000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náklady'!$F$58*1000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náklady'!$F$35*1000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náklady'!$F$47*1000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náklady'!$F$59*1000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náklady'!$F$39*1000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náklady'!$F$51*1000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náklady'!$F$63*1000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náklady'!$F$40*1000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náklady'!$F$52*1000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náklady'!$F$64*1000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náklady'!$F$41*1000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náklady'!$F$53*1000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náklady'!$F$65*1000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náklady'!$F$36*1000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náklady'!$F$48*1000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náklady'!$F$60*1000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náklady'!$F$37*1000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náklady'!$F$49*1000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náklady'!$F$61*1000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náklady'!$E$33*1000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náklady'!$E$45*1000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náklady'!$E$57*1000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náklady'!$E$32*1000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náklady'!$E$44*1000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náklady'!$E$56*1000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náklady'!$E$34*1000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náklady'!$E$46*1000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náklady'!$E$58*1000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náklady'!$E$47*1000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náklady'!$E$59*1000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náklady'!$E$35*1000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náklady'!$E$36*1000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náklady'!$E$48*1000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náklady'!$E$60*1000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náklady'!$E$37*1000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náklady'!$E$49*1000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náklady'!$E$61*1000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náklady'!$E$39*1000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náklady'!$E$51*1000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náklady'!$E$63*1000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náklady'!$E$40*1000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náklady'!$E$52*1000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náklady'!$E$64*1000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náklady'!$E$41*1000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náklady'!$E$53*1000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náklady'!$E$65*1000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náklady'!$F$84*1000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náklady'!$F$83*1000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náklady'!$E$83*1000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náklady'!$E$84*1000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D62AF-243B-4799-A9FC-DD18A6AE7C66}">
  <sheetPr>
    <tabColor rgb="FF92D050"/>
  </sheetPr>
  <dimension ref="A1:O68"/>
  <sheetViews>
    <sheetView showGridLines="0" workbookViewId="0">
      <selection activeCell="L18" sqref="L18"/>
    </sheetView>
  </sheetViews>
  <sheetFormatPr defaultRowHeight="12.75" x14ac:dyDescent="0.2"/>
  <cols>
    <col min="1" max="1" width="24.7109375" style="111" customWidth="1"/>
    <col min="2" max="2" width="10.85546875" style="111" customWidth="1"/>
    <col min="3" max="3" width="11.85546875" style="111" customWidth="1"/>
    <col min="4" max="5" width="10.42578125" style="111" customWidth="1"/>
    <col min="6" max="6" width="14.28515625" style="111" customWidth="1"/>
    <col min="7" max="7" width="13.140625" style="111" customWidth="1"/>
    <col min="8" max="8" width="11.42578125" style="111" customWidth="1"/>
    <col min="9" max="9" width="11.140625" style="111" customWidth="1"/>
    <col min="10" max="10" width="10.85546875" style="111" customWidth="1"/>
    <col min="11" max="12" width="12.140625" style="111" customWidth="1"/>
    <col min="13" max="13" width="11.7109375" style="111" customWidth="1"/>
    <col min="14" max="14" width="9.140625" style="111"/>
    <col min="15" max="15" width="9.140625" style="111" hidden="1" customWidth="1"/>
    <col min="16" max="16384" width="9.140625" style="111"/>
  </cols>
  <sheetData>
    <row r="1" spans="1:15" ht="15" x14ac:dyDescent="0.25">
      <c r="A1" s="724" t="s">
        <v>913</v>
      </c>
      <c r="B1" s="642"/>
      <c r="C1" s="642"/>
      <c r="D1" s="642"/>
      <c r="E1" s="642"/>
      <c r="F1" s="642"/>
      <c r="G1" s="642"/>
      <c r="H1" s="642"/>
      <c r="I1" s="642"/>
      <c r="J1" s="642"/>
      <c r="K1" s="642"/>
      <c r="L1" s="642"/>
      <c r="M1" s="642"/>
      <c r="N1" s="441"/>
      <c r="O1" s="441"/>
    </row>
    <row r="2" spans="1:15" x14ac:dyDescent="0.2">
      <c r="A2" s="441"/>
      <c r="B2" s="441"/>
      <c r="C2" s="441"/>
      <c r="D2" s="441"/>
      <c r="E2" s="441"/>
      <c r="F2" s="441"/>
      <c r="G2" s="441"/>
      <c r="H2" s="441"/>
      <c r="I2" s="441"/>
      <c r="J2" s="441"/>
      <c r="K2" s="441"/>
      <c r="L2" s="441"/>
      <c r="M2" s="441"/>
      <c r="N2" s="441"/>
      <c r="O2" s="441"/>
    </row>
    <row r="3" spans="1:15" ht="15" x14ac:dyDescent="0.25">
      <c r="A3" s="743" t="s">
        <v>671</v>
      </c>
      <c r="B3" s="642"/>
      <c r="C3" s="642"/>
      <c r="D3" s="642"/>
      <c r="E3" s="642"/>
      <c r="F3" s="642"/>
      <c r="G3" s="642"/>
      <c r="H3" s="642"/>
      <c r="I3" s="642"/>
      <c r="J3" s="642"/>
      <c r="K3" s="642"/>
      <c r="L3" s="642"/>
      <c r="M3" s="642"/>
      <c r="N3" s="441"/>
      <c r="O3" s="441"/>
    </row>
    <row r="4" spans="1:15" x14ac:dyDescent="0.2">
      <c r="A4" s="441"/>
      <c r="B4" s="441"/>
      <c r="C4" s="441"/>
      <c r="D4" s="441"/>
      <c r="E4" s="441"/>
      <c r="F4" s="441"/>
      <c r="G4" s="441"/>
      <c r="H4" s="441"/>
      <c r="I4" s="441"/>
      <c r="J4" s="441"/>
      <c r="K4" s="441"/>
      <c r="L4" s="441"/>
      <c r="M4" s="441"/>
      <c r="N4" s="441"/>
      <c r="O4" s="441"/>
    </row>
    <row r="5" spans="1:15" ht="51" x14ac:dyDescent="0.2">
      <c r="A5" s="532" t="s">
        <v>672</v>
      </c>
      <c r="B5" s="532" t="s">
        <v>218</v>
      </c>
      <c r="C5" s="532" t="s">
        <v>219</v>
      </c>
      <c r="D5" s="532" t="s">
        <v>925</v>
      </c>
      <c r="E5" s="532" t="s">
        <v>934</v>
      </c>
      <c r="F5" s="532" t="s">
        <v>926</v>
      </c>
      <c r="G5" s="532" t="s">
        <v>927</v>
      </c>
      <c r="H5" s="532" t="s">
        <v>928</v>
      </c>
      <c r="I5" s="532" t="s">
        <v>929</v>
      </c>
      <c r="J5" s="532" t="s">
        <v>930</v>
      </c>
      <c r="K5" s="532" t="s">
        <v>932</v>
      </c>
      <c r="L5" s="532" t="s">
        <v>931</v>
      </c>
      <c r="M5" s="532" t="s">
        <v>933</v>
      </c>
      <c r="N5" s="441"/>
      <c r="O5" s="552"/>
    </row>
    <row r="6" spans="1:15" x14ac:dyDescent="0.2">
      <c r="A6" s="161"/>
      <c r="B6" s="161"/>
      <c r="C6" s="161"/>
      <c r="D6" s="160"/>
      <c r="E6" s="536"/>
      <c r="F6" s="542"/>
      <c r="G6" s="542"/>
      <c r="H6" s="538">
        <f>NETWORKDAYS(F6,G6,data!$J$3:$J$17)</f>
        <v>0</v>
      </c>
      <c r="I6" s="537">
        <f>IF(C6="DPP",E6,H6*8*D6)</f>
        <v>0</v>
      </c>
      <c r="J6" s="539">
        <f>IF($C6="PP",($I6/data!$J$20),0)</f>
        <v>0</v>
      </c>
      <c r="K6" s="539">
        <f>IF($C6="DPP",($E6/data!$J$20),0)</f>
        <v>0</v>
      </c>
      <c r="L6" s="539">
        <f>IF($C6="DPČ",($I6/data!$J$20),0)</f>
        <v>0</v>
      </c>
      <c r="M6" s="539">
        <f>IF($C6="OS",($I6/data!$J$20),0)</f>
        <v>0</v>
      </c>
      <c r="N6" s="441"/>
      <c r="O6" s="552">
        <f>IF(C6="DPČ",0.5,1)</f>
        <v>1</v>
      </c>
    </row>
    <row r="7" spans="1:15" x14ac:dyDescent="0.2">
      <c r="A7" s="161"/>
      <c r="B7" s="161"/>
      <c r="C7" s="161"/>
      <c r="D7" s="160"/>
      <c r="E7" s="536"/>
      <c r="F7" s="542"/>
      <c r="G7" s="542"/>
      <c r="H7" s="538">
        <f>NETWORKDAYS(F7,G7,data!$J$3:$J$17)</f>
        <v>0</v>
      </c>
      <c r="I7" s="537">
        <f t="shared" ref="I7:I66" si="0">IF(C7="DPP",E7,H7*8*D7)</f>
        <v>0</v>
      </c>
      <c r="J7" s="539">
        <f>IF($C7="PP",($I7/data!$J$20),0)</f>
        <v>0</v>
      </c>
      <c r="K7" s="539">
        <f>IF($C7="DPP",($E7/data!$J$20),0)</f>
        <v>0</v>
      </c>
      <c r="L7" s="539">
        <f>IF($C7="DPČ",($I7/data!$J$20),0)</f>
        <v>0</v>
      </c>
      <c r="M7" s="539">
        <f>IF($C7="OS",($I7/data!$J$20),0)</f>
        <v>0</v>
      </c>
      <c r="N7" s="441"/>
      <c r="O7" s="552">
        <f t="shared" ref="O7:O66" si="1">IF(C7="DPČ",0.5,1)</f>
        <v>1</v>
      </c>
    </row>
    <row r="8" spans="1:15" x14ac:dyDescent="0.2">
      <c r="A8" s="161"/>
      <c r="B8" s="161"/>
      <c r="C8" s="161"/>
      <c r="D8" s="160"/>
      <c r="E8" s="536"/>
      <c r="F8" s="542"/>
      <c r="G8" s="542"/>
      <c r="H8" s="538">
        <f>NETWORKDAYS(F8,G8,data!$J$3:$J$17)</f>
        <v>0</v>
      </c>
      <c r="I8" s="537">
        <f t="shared" si="0"/>
        <v>0</v>
      </c>
      <c r="J8" s="539">
        <f>IF($C8="PP",($I8/data!$J$20),0)</f>
        <v>0</v>
      </c>
      <c r="K8" s="539">
        <f>IF($C8="DPP",($E8/data!$J$20),0)</f>
        <v>0</v>
      </c>
      <c r="L8" s="539">
        <f>IF($C8="DPČ",($I8/data!$J$20),0)</f>
        <v>0</v>
      </c>
      <c r="M8" s="539">
        <f>IF($C8="OS",($I8/data!$J$20),0)</f>
        <v>0</v>
      </c>
      <c r="N8" s="441"/>
      <c r="O8" s="552">
        <f t="shared" si="1"/>
        <v>1</v>
      </c>
    </row>
    <row r="9" spans="1:15" x14ac:dyDescent="0.2">
      <c r="A9" s="161"/>
      <c r="B9" s="161"/>
      <c r="C9" s="161"/>
      <c r="D9" s="160"/>
      <c r="E9" s="536"/>
      <c r="F9" s="542"/>
      <c r="G9" s="542"/>
      <c r="H9" s="538">
        <f>NETWORKDAYS(F9,G9,data!$J$3:$J$17)</f>
        <v>0</v>
      </c>
      <c r="I9" s="537">
        <f t="shared" si="0"/>
        <v>0</v>
      </c>
      <c r="J9" s="539">
        <f>IF($C9="PP",($I9/data!$J$20),0)</f>
        <v>0</v>
      </c>
      <c r="K9" s="539">
        <f>IF($C9="DPP",($E9/data!$J$20),0)</f>
        <v>0</v>
      </c>
      <c r="L9" s="539">
        <f>IF($C9="DPČ",($I9/data!$J$20),0)</f>
        <v>0</v>
      </c>
      <c r="M9" s="539">
        <f>IF($C9="OS",($I9/data!$J$20),0)</f>
        <v>0</v>
      </c>
      <c r="N9" s="441"/>
      <c r="O9" s="552">
        <f t="shared" si="1"/>
        <v>1</v>
      </c>
    </row>
    <row r="10" spans="1:15" x14ac:dyDescent="0.2">
      <c r="A10" s="161"/>
      <c r="B10" s="161"/>
      <c r="C10" s="161"/>
      <c r="D10" s="160"/>
      <c r="E10" s="536"/>
      <c r="F10" s="161"/>
      <c r="G10" s="161"/>
      <c r="H10" s="538">
        <f>NETWORKDAYS(F10,G10,data!$J$3:$J$17)</f>
        <v>0</v>
      </c>
      <c r="I10" s="537">
        <f t="shared" si="0"/>
        <v>0</v>
      </c>
      <c r="J10" s="539">
        <f>IF($C10="PP",($I10/data!$J$20),0)</f>
        <v>0</v>
      </c>
      <c r="K10" s="539">
        <f>IF($C10="DPP",($E10/data!$J$20),0)</f>
        <v>0</v>
      </c>
      <c r="L10" s="539">
        <f>IF($C10="DPČ",($I10/data!$J$20),0)</f>
        <v>0</v>
      </c>
      <c r="M10" s="539">
        <f>IF($C10="OS",($I10/data!$J$20),0)</f>
        <v>0</v>
      </c>
      <c r="N10" s="441"/>
      <c r="O10" s="552">
        <f t="shared" si="1"/>
        <v>1</v>
      </c>
    </row>
    <row r="11" spans="1:15" x14ac:dyDescent="0.2">
      <c r="A11" s="161"/>
      <c r="B11" s="161"/>
      <c r="C11" s="161"/>
      <c r="D11" s="160"/>
      <c r="E11" s="536"/>
      <c r="F11" s="161"/>
      <c r="G11" s="161"/>
      <c r="H11" s="538">
        <f>NETWORKDAYS(F11,G11,data!$J$3:$J$17)</f>
        <v>0</v>
      </c>
      <c r="I11" s="537">
        <f t="shared" si="0"/>
        <v>0</v>
      </c>
      <c r="J11" s="539">
        <f>IF($C11="PP",($I11/data!$J$20),0)</f>
        <v>0</v>
      </c>
      <c r="K11" s="539">
        <f>IF($C11="DPP",($E11/data!$J$20),0)</f>
        <v>0</v>
      </c>
      <c r="L11" s="539">
        <f>IF($C11="DPČ",($I11/data!$J$20),0)</f>
        <v>0</v>
      </c>
      <c r="M11" s="539">
        <f>IF($C11="OS",($I11/data!$J$20),0)</f>
        <v>0</v>
      </c>
      <c r="N11" s="441"/>
      <c r="O11" s="552">
        <f t="shared" si="1"/>
        <v>1</v>
      </c>
    </row>
    <row r="12" spans="1:15" x14ac:dyDescent="0.2">
      <c r="A12" s="161"/>
      <c r="B12" s="161"/>
      <c r="C12" s="161"/>
      <c r="D12" s="160"/>
      <c r="E12" s="536"/>
      <c r="F12" s="161"/>
      <c r="G12" s="161"/>
      <c r="H12" s="538">
        <f>NETWORKDAYS(F12,G12,data!$J$3:$J$17)</f>
        <v>0</v>
      </c>
      <c r="I12" s="537">
        <f t="shared" si="0"/>
        <v>0</v>
      </c>
      <c r="J12" s="539">
        <f>IF($C12="PP",($I12/data!$J$20),0)</f>
        <v>0</v>
      </c>
      <c r="K12" s="539">
        <f>IF($C12="DPP",($E12/data!$J$20),0)</f>
        <v>0</v>
      </c>
      <c r="L12" s="539">
        <f>IF($C12="DPČ",($I12/data!$J$20),0)</f>
        <v>0</v>
      </c>
      <c r="M12" s="539">
        <f>IF($C12="OS",($I12/data!$J$20),0)</f>
        <v>0</v>
      </c>
      <c r="N12" s="441"/>
      <c r="O12" s="552">
        <f t="shared" si="1"/>
        <v>1</v>
      </c>
    </row>
    <row r="13" spans="1:15" x14ac:dyDescent="0.2">
      <c r="A13" s="161"/>
      <c r="B13" s="161"/>
      <c r="C13" s="161"/>
      <c r="D13" s="160"/>
      <c r="E13" s="536"/>
      <c r="F13" s="161"/>
      <c r="G13" s="161"/>
      <c r="H13" s="538">
        <f>NETWORKDAYS(F13,G13,data!$J$3:$J$17)</f>
        <v>0</v>
      </c>
      <c r="I13" s="537">
        <f t="shared" si="0"/>
        <v>0</v>
      </c>
      <c r="J13" s="539">
        <f>IF($C13="PP",($I13/data!$J$20),0)</f>
        <v>0</v>
      </c>
      <c r="K13" s="539">
        <f>IF($C13="DPP",($E13/data!$J$20),0)</f>
        <v>0</v>
      </c>
      <c r="L13" s="539">
        <f>IF($C13="DPČ",($I13/data!$J$20),0)</f>
        <v>0</v>
      </c>
      <c r="M13" s="539">
        <f>IF($C13="OS",($I13/data!$J$20),0)</f>
        <v>0</v>
      </c>
      <c r="N13" s="441"/>
      <c r="O13" s="552">
        <f t="shared" si="1"/>
        <v>1</v>
      </c>
    </row>
    <row r="14" spans="1:15" x14ac:dyDescent="0.2">
      <c r="A14" s="161"/>
      <c r="B14" s="161"/>
      <c r="C14" s="161"/>
      <c r="D14" s="160"/>
      <c r="E14" s="536"/>
      <c r="F14" s="161"/>
      <c r="G14" s="161"/>
      <c r="H14" s="538">
        <f>NETWORKDAYS(F14,G14,data!$J$3:$J$17)</f>
        <v>0</v>
      </c>
      <c r="I14" s="537">
        <f t="shared" si="0"/>
        <v>0</v>
      </c>
      <c r="J14" s="539">
        <f>IF($C14="PP",($I14/data!$J$20),0)</f>
        <v>0</v>
      </c>
      <c r="K14" s="539">
        <f>IF($C14="DPP",($E14/data!$J$20),0)</f>
        <v>0</v>
      </c>
      <c r="L14" s="539">
        <f>IF($C14="DPČ",($I14/data!$J$20),0)</f>
        <v>0</v>
      </c>
      <c r="M14" s="539">
        <f>IF($C14="OS",($I14/data!$J$20),0)</f>
        <v>0</v>
      </c>
      <c r="N14" s="441"/>
      <c r="O14" s="552">
        <f t="shared" si="1"/>
        <v>1</v>
      </c>
    </row>
    <row r="15" spans="1:15" x14ac:dyDescent="0.2">
      <c r="A15" s="161"/>
      <c r="B15" s="161"/>
      <c r="C15" s="161"/>
      <c r="D15" s="160"/>
      <c r="E15" s="536"/>
      <c r="F15" s="161"/>
      <c r="G15" s="161"/>
      <c r="H15" s="538">
        <f>NETWORKDAYS(F15,G15,data!$J$3:$J$17)</f>
        <v>0</v>
      </c>
      <c r="I15" s="537">
        <f t="shared" si="0"/>
        <v>0</v>
      </c>
      <c r="J15" s="539">
        <f>IF($C15="PP",($I15/data!$J$20),0)</f>
        <v>0</v>
      </c>
      <c r="K15" s="539">
        <f>IF($C15="DPP",($E15/data!$J$20),0)</f>
        <v>0</v>
      </c>
      <c r="L15" s="539">
        <f>IF($C15="DPČ",($I15/data!$J$20),0)</f>
        <v>0</v>
      </c>
      <c r="M15" s="539">
        <f>IF($C15="OS",($I15/data!$J$20),0)</f>
        <v>0</v>
      </c>
      <c r="N15" s="441"/>
      <c r="O15" s="552">
        <f t="shared" si="1"/>
        <v>1</v>
      </c>
    </row>
    <row r="16" spans="1:15" x14ac:dyDescent="0.2">
      <c r="A16" s="161"/>
      <c r="B16" s="161"/>
      <c r="C16" s="161"/>
      <c r="D16" s="160"/>
      <c r="E16" s="536"/>
      <c r="F16" s="161"/>
      <c r="G16" s="161"/>
      <c r="H16" s="538">
        <f>NETWORKDAYS(F16,G16,data!$J$3:$J$17)</f>
        <v>0</v>
      </c>
      <c r="I16" s="537">
        <f t="shared" si="0"/>
        <v>0</v>
      </c>
      <c r="J16" s="539">
        <f>IF($C16="PP",($I16/data!$J$20),0)</f>
        <v>0</v>
      </c>
      <c r="K16" s="539">
        <f>IF($C16="DPP",($E16/data!$J$20),0)</f>
        <v>0</v>
      </c>
      <c r="L16" s="539">
        <f>IF($C16="DPČ",($I16/data!$J$20),0)</f>
        <v>0</v>
      </c>
      <c r="M16" s="539">
        <f>IF($C16="OS",($I16/data!$J$20),0)</f>
        <v>0</v>
      </c>
      <c r="N16" s="441"/>
      <c r="O16" s="552">
        <f t="shared" si="1"/>
        <v>1</v>
      </c>
    </row>
    <row r="17" spans="1:15" x14ac:dyDescent="0.2">
      <c r="A17" s="161"/>
      <c r="B17" s="161"/>
      <c r="C17" s="161"/>
      <c r="D17" s="160"/>
      <c r="E17" s="536"/>
      <c r="F17" s="161"/>
      <c r="G17" s="161"/>
      <c r="H17" s="538">
        <f>NETWORKDAYS(F17,G17,data!$J$3:$J$17)</f>
        <v>0</v>
      </c>
      <c r="I17" s="537">
        <f t="shared" si="0"/>
        <v>0</v>
      </c>
      <c r="J17" s="539">
        <f>IF($C17="PP",($I17/data!$J$20),0)</f>
        <v>0</v>
      </c>
      <c r="K17" s="539">
        <f>IF($C17="DPP",($E17/data!$J$20),0)</f>
        <v>0</v>
      </c>
      <c r="L17" s="539">
        <f>IF($C17="DPČ",($I17/data!$J$20),0)</f>
        <v>0</v>
      </c>
      <c r="M17" s="539">
        <f>IF($C17="OS",($I17/data!$J$20),0)</f>
        <v>0</v>
      </c>
      <c r="N17" s="441"/>
      <c r="O17" s="552">
        <f t="shared" si="1"/>
        <v>1</v>
      </c>
    </row>
    <row r="18" spans="1:15" x14ac:dyDescent="0.2">
      <c r="A18" s="161"/>
      <c r="B18" s="161"/>
      <c r="C18" s="161"/>
      <c r="D18" s="160"/>
      <c r="E18" s="536"/>
      <c r="F18" s="161"/>
      <c r="G18" s="161"/>
      <c r="H18" s="538">
        <f>NETWORKDAYS(F18,G18,data!$J$3:$J$17)</f>
        <v>0</v>
      </c>
      <c r="I18" s="537">
        <f t="shared" si="0"/>
        <v>0</v>
      </c>
      <c r="J18" s="539">
        <f>IF($C18="PP",($I18/data!$J$20),0)</f>
        <v>0</v>
      </c>
      <c r="K18" s="539">
        <f>IF($C18="DPP",($E18/data!$J$20),0)</f>
        <v>0</v>
      </c>
      <c r="L18" s="539">
        <f>IF($C18="DPČ",($I18/data!$J$20),0)</f>
        <v>0</v>
      </c>
      <c r="M18" s="539">
        <f>IF($C18="OS",($I18/data!$J$20),0)</f>
        <v>0</v>
      </c>
      <c r="N18" s="441"/>
      <c r="O18" s="552">
        <f t="shared" si="1"/>
        <v>1</v>
      </c>
    </row>
    <row r="19" spans="1:15" x14ac:dyDescent="0.2">
      <c r="A19" s="161"/>
      <c r="B19" s="161"/>
      <c r="C19" s="161"/>
      <c r="D19" s="160"/>
      <c r="E19" s="536"/>
      <c r="F19" s="161"/>
      <c r="G19" s="161"/>
      <c r="H19" s="538">
        <f>NETWORKDAYS(F19,G19,data!$J$3:$J$17)</f>
        <v>0</v>
      </c>
      <c r="I19" s="537">
        <f t="shared" si="0"/>
        <v>0</v>
      </c>
      <c r="J19" s="539">
        <f>IF($C19="PP",($I19/data!$J$20),0)</f>
        <v>0</v>
      </c>
      <c r="K19" s="539">
        <f>IF($C19="DPP",($E19/data!$J$20),0)</f>
        <v>0</v>
      </c>
      <c r="L19" s="539">
        <f>IF($C19="DPČ",($I19/data!$J$20),0)</f>
        <v>0</v>
      </c>
      <c r="M19" s="539">
        <f>IF($C19="OS",($I19/data!$J$20),0)</f>
        <v>0</v>
      </c>
      <c r="N19" s="441"/>
      <c r="O19" s="552">
        <f t="shared" si="1"/>
        <v>1</v>
      </c>
    </row>
    <row r="20" spans="1:15" x14ac:dyDescent="0.2">
      <c r="A20" s="161"/>
      <c r="B20" s="161"/>
      <c r="C20" s="161"/>
      <c r="D20" s="160"/>
      <c r="E20" s="536"/>
      <c r="F20" s="161"/>
      <c r="G20" s="161"/>
      <c r="H20" s="538">
        <f>NETWORKDAYS(F20,G20,data!$J$3:$J$17)</f>
        <v>0</v>
      </c>
      <c r="I20" s="537">
        <f t="shared" si="0"/>
        <v>0</v>
      </c>
      <c r="J20" s="539">
        <f>IF($C20="PP",($I20/data!$J$20),0)</f>
        <v>0</v>
      </c>
      <c r="K20" s="539">
        <f>IF($C20="DPP",($E20/data!$J$20),0)</f>
        <v>0</v>
      </c>
      <c r="L20" s="539">
        <f>IF($C20="DPČ",($I20/data!$J$20),0)</f>
        <v>0</v>
      </c>
      <c r="M20" s="539">
        <f>IF($C20="OS",($I20/data!$J$20),0)</f>
        <v>0</v>
      </c>
      <c r="N20" s="441"/>
      <c r="O20" s="552">
        <f t="shared" si="1"/>
        <v>1</v>
      </c>
    </row>
    <row r="21" spans="1:15" x14ac:dyDescent="0.2">
      <c r="A21" s="161"/>
      <c r="B21" s="161"/>
      <c r="C21" s="161"/>
      <c r="D21" s="160"/>
      <c r="E21" s="536"/>
      <c r="F21" s="161"/>
      <c r="G21" s="161"/>
      <c r="H21" s="538">
        <f>NETWORKDAYS(F21,G21,data!$J$3:$J$17)</f>
        <v>0</v>
      </c>
      <c r="I21" s="537">
        <f t="shared" si="0"/>
        <v>0</v>
      </c>
      <c r="J21" s="539">
        <f>IF($C21="PP",($I21/data!$J$20),0)</f>
        <v>0</v>
      </c>
      <c r="K21" s="539">
        <f>IF($C21="DPP",($E21/data!$J$20),0)</f>
        <v>0</v>
      </c>
      <c r="L21" s="539">
        <f>IF($C21="DPČ",($I21/data!$J$20),0)</f>
        <v>0</v>
      </c>
      <c r="M21" s="539">
        <f>IF($C21="OS",($I21/data!$J$20),0)</f>
        <v>0</v>
      </c>
      <c r="N21" s="441"/>
      <c r="O21" s="552">
        <f t="shared" si="1"/>
        <v>1</v>
      </c>
    </row>
    <row r="22" spans="1:15" x14ac:dyDescent="0.2">
      <c r="A22" s="161"/>
      <c r="B22" s="161"/>
      <c r="C22" s="161"/>
      <c r="D22" s="160"/>
      <c r="E22" s="536"/>
      <c r="F22" s="161"/>
      <c r="G22" s="161"/>
      <c r="H22" s="538">
        <f>NETWORKDAYS(F22,G22,data!$J$3:$J$17)</f>
        <v>0</v>
      </c>
      <c r="I22" s="537">
        <f t="shared" si="0"/>
        <v>0</v>
      </c>
      <c r="J22" s="539">
        <f>IF($C22="PP",($I22/data!$J$20),0)</f>
        <v>0</v>
      </c>
      <c r="K22" s="539">
        <f>IF($C22="DPP",($E22/data!$J$20),0)</f>
        <v>0</v>
      </c>
      <c r="L22" s="539">
        <f>IF($C22="DPČ",($I22/data!$J$20),0)</f>
        <v>0</v>
      </c>
      <c r="M22" s="539">
        <f>IF($C22="OS",($I22/data!$J$20),0)</f>
        <v>0</v>
      </c>
      <c r="N22" s="441"/>
      <c r="O22" s="552">
        <f t="shared" si="1"/>
        <v>1</v>
      </c>
    </row>
    <row r="23" spans="1:15" x14ac:dyDescent="0.2">
      <c r="A23" s="161"/>
      <c r="B23" s="161"/>
      <c r="C23" s="161"/>
      <c r="D23" s="160"/>
      <c r="E23" s="536"/>
      <c r="F23" s="161"/>
      <c r="G23" s="161"/>
      <c r="H23" s="538">
        <f>NETWORKDAYS(F23,G23,data!$J$3:$J$17)</f>
        <v>0</v>
      </c>
      <c r="I23" s="537">
        <f t="shared" si="0"/>
        <v>0</v>
      </c>
      <c r="J23" s="539">
        <f>IF($C23="PP",($I23/data!$J$20),0)</f>
        <v>0</v>
      </c>
      <c r="K23" s="539">
        <f>IF($C23="DPP",($E23/data!$J$20),0)</f>
        <v>0</v>
      </c>
      <c r="L23" s="539">
        <f>IF($C23="DPČ",($I23/data!$J$20),0)</f>
        <v>0</v>
      </c>
      <c r="M23" s="539">
        <f>IF($C23="OS",($I23/data!$J$20),0)</f>
        <v>0</v>
      </c>
      <c r="N23" s="441"/>
      <c r="O23" s="552">
        <f t="shared" si="1"/>
        <v>1</v>
      </c>
    </row>
    <row r="24" spans="1:15" x14ac:dyDescent="0.2">
      <c r="A24" s="161"/>
      <c r="B24" s="161"/>
      <c r="C24" s="161"/>
      <c r="D24" s="160"/>
      <c r="E24" s="536"/>
      <c r="F24" s="161"/>
      <c r="G24" s="161"/>
      <c r="H24" s="538">
        <f>NETWORKDAYS(F24,G24,data!$J$3:$J$17)</f>
        <v>0</v>
      </c>
      <c r="I24" s="537">
        <f t="shared" si="0"/>
        <v>0</v>
      </c>
      <c r="J24" s="539">
        <f>IF($C24="PP",($I24/data!$J$20),0)</f>
        <v>0</v>
      </c>
      <c r="K24" s="539">
        <f>IF($C24="DPP",($E24/data!$J$20),0)</f>
        <v>0</v>
      </c>
      <c r="L24" s="539">
        <f>IF($C24="DPČ",($I24/data!$J$20),0)</f>
        <v>0</v>
      </c>
      <c r="M24" s="539">
        <f>IF($C24="OS",($I24/data!$J$20),0)</f>
        <v>0</v>
      </c>
      <c r="N24" s="441"/>
      <c r="O24" s="552">
        <f t="shared" si="1"/>
        <v>1</v>
      </c>
    </row>
    <row r="25" spans="1:15" x14ac:dyDescent="0.2">
      <c r="A25" s="161"/>
      <c r="B25" s="161"/>
      <c r="C25" s="161"/>
      <c r="D25" s="160"/>
      <c r="E25" s="536"/>
      <c r="F25" s="161"/>
      <c r="G25" s="161"/>
      <c r="H25" s="538">
        <f>NETWORKDAYS(F25,G25,data!$J$3:$J$17)</f>
        <v>0</v>
      </c>
      <c r="I25" s="537">
        <f t="shared" si="0"/>
        <v>0</v>
      </c>
      <c r="J25" s="539">
        <f>IF($C25="PP",($I25/data!$J$20),0)</f>
        <v>0</v>
      </c>
      <c r="K25" s="539">
        <f>IF($C25="DPP",($E25/data!$J$20),0)</f>
        <v>0</v>
      </c>
      <c r="L25" s="539">
        <f>IF($C25="DPČ",($I25/data!$J$20),0)</f>
        <v>0</v>
      </c>
      <c r="M25" s="539">
        <f>IF($C25="OS",($I25/data!$J$20),0)</f>
        <v>0</v>
      </c>
      <c r="N25" s="441"/>
      <c r="O25" s="552">
        <f t="shared" si="1"/>
        <v>1</v>
      </c>
    </row>
    <row r="26" spans="1:15" x14ac:dyDescent="0.2">
      <c r="A26" s="161"/>
      <c r="B26" s="161"/>
      <c r="C26" s="161"/>
      <c r="D26" s="160"/>
      <c r="E26" s="536"/>
      <c r="F26" s="161"/>
      <c r="G26" s="161"/>
      <c r="H26" s="538">
        <f>NETWORKDAYS(F26,G26,data!$J$3:$J$17)</f>
        <v>0</v>
      </c>
      <c r="I26" s="537">
        <f t="shared" si="0"/>
        <v>0</v>
      </c>
      <c r="J26" s="539">
        <f>IF($C26="PP",($I26/data!$J$20),0)</f>
        <v>0</v>
      </c>
      <c r="K26" s="539">
        <f>IF($C26="DPP",($E26/data!$J$20),0)</f>
        <v>0</v>
      </c>
      <c r="L26" s="539">
        <f>IF($C26="DPČ",($I26/data!$J$20),0)</f>
        <v>0</v>
      </c>
      <c r="M26" s="539">
        <f>IF($C26="OS",($I26/data!$J$20),0)</f>
        <v>0</v>
      </c>
      <c r="N26" s="441"/>
      <c r="O26" s="552">
        <f t="shared" si="1"/>
        <v>1</v>
      </c>
    </row>
    <row r="27" spans="1:15" x14ac:dyDescent="0.2">
      <c r="A27" s="161"/>
      <c r="B27" s="161"/>
      <c r="C27" s="161"/>
      <c r="D27" s="160"/>
      <c r="E27" s="536"/>
      <c r="F27" s="161"/>
      <c r="G27" s="161"/>
      <c r="H27" s="538">
        <f>NETWORKDAYS(F27,G27,data!$J$3:$J$17)</f>
        <v>0</v>
      </c>
      <c r="I27" s="537">
        <f t="shared" si="0"/>
        <v>0</v>
      </c>
      <c r="J27" s="539">
        <f>IF($C27="PP",($I27/data!$J$20),0)</f>
        <v>0</v>
      </c>
      <c r="K27" s="539">
        <f>IF($C27="DPP",($E27/data!$J$20),0)</f>
        <v>0</v>
      </c>
      <c r="L27" s="539">
        <f>IF($C27="DPČ",($I27/data!$J$20),0)</f>
        <v>0</v>
      </c>
      <c r="M27" s="539">
        <f>IF($C27="OS",($I27/data!$J$20),0)</f>
        <v>0</v>
      </c>
      <c r="N27" s="441"/>
      <c r="O27" s="552">
        <f t="shared" si="1"/>
        <v>1</v>
      </c>
    </row>
    <row r="28" spans="1:15" x14ac:dyDescent="0.2">
      <c r="A28" s="161"/>
      <c r="B28" s="161"/>
      <c r="C28" s="161"/>
      <c r="D28" s="160"/>
      <c r="E28" s="536"/>
      <c r="F28" s="161"/>
      <c r="G28" s="161"/>
      <c r="H28" s="538">
        <f>NETWORKDAYS(F28,G28,data!$J$3:$J$17)</f>
        <v>0</v>
      </c>
      <c r="I28" s="537">
        <f t="shared" si="0"/>
        <v>0</v>
      </c>
      <c r="J28" s="539">
        <f>IF($C28="PP",($I28/data!$J$20),0)</f>
        <v>0</v>
      </c>
      <c r="K28" s="539">
        <f>IF($C28="DPP",($E28/data!$J$20),0)</f>
        <v>0</v>
      </c>
      <c r="L28" s="539">
        <f>IF($C28="DPČ",($I28/data!$J$20),0)</f>
        <v>0</v>
      </c>
      <c r="M28" s="539">
        <f>IF($C28="OS",($I28/data!$J$20),0)</f>
        <v>0</v>
      </c>
      <c r="N28" s="441"/>
      <c r="O28" s="552">
        <f t="shared" si="1"/>
        <v>1</v>
      </c>
    </row>
    <row r="29" spans="1:15" x14ac:dyDescent="0.2">
      <c r="A29" s="161"/>
      <c r="B29" s="161"/>
      <c r="C29" s="161"/>
      <c r="D29" s="160"/>
      <c r="E29" s="536"/>
      <c r="F29" s="161"/>
      <c r="G29" s="161"/>
      <c r="H29" s="538">
        <f>NETWORKDAYS(F29,G29,data!$J$3:$J$17)</f>
        <v>0</v>
      </c>
      <c r="I29" s="537">
        <f t="shared" si="0"/>
        <v>0</v>
      </c>
      <c r="J29" s="539">
        <f>IF($C29="PP",($I29/data!$J$20),0)</f>
        <v>0</v>
      </c>
      <c r="K29" s="539">
        <f>IF($C29="DPP",($E29/data!$J$20),0)</f>
        <v>0</v>
      </c>
      <c r="L29" s="539">
        <f>IF($C29="DPČ",($I29/data!$J$20),0)</f>
        <v>0</v>
      </c>
      <c r="M29" s="539">
        <f>IF($C29="OS",($I29/data!$J$20),0)</f>
        <v>0</v>
      </c>
      <c r="N29" s="441"/>
      <c r="O29" s="552">
        <f t="shared" si="1"/>
        <v>1</v>
      </c>
    </row>
    <row r="30" spans="1:15" x14ac:dyDescent="0.2">
      <c r="A30" s="161"/>
      <c r="B30" s="161"/>
      <c r="C30" s="161"/>
      <c r="D30" s="160"/>
      <c r="E30" s="536"/>
      <c r="F30" s="161"/>
      <c r="G30" s="161"/>
      <c r="H30" s="538">
        <f>NETWORKDAYS(F30,G30,data!$J$3:$J$17)</f>
        <v>0</v>
      </c>
      <c r="I30" s="537">
        <f t="shared" si="0"/>
        <v>0</v>
      </c>
      <c r="J30" s="539">
        <f>IF($C30="PP",($I30/data!$J$20),0)</f>
        <v>0</v>
      </c>
      <c r="K30" s="539">
        <f>IF($C30="DPP",($E30/data!$J$20),0)</f>
        <v>0</v>
      </c>
      <c r="L30" s="539">
        <f>IF($C30="DPČ",($I30/data!$J$20),0)</f>
        <v>0</v>
      </c>
      <c r="M30" s="539">
        <f>IF($C30="OS",($I30/data!$J$20),0)</f>
        <v>0</v>
      </c>
      <c r="N30" s="441"/>
      <c r="O30" s="552">
        <f t="shared" si="1"/>
        <v>1</v>
      </c>
    </row>
    <row r="31" spans="1:15" x14ac:dyDescent="0.2">
      <c r="A31" s="161"/>
      <c r="B31" s="161"/>
      <c r="C31" s="161"/>
      <c r="D31" s="160"/>
      <c r="E31" s="536"/>
      <c r="F31" s="161"/>
      <c r="G31" s="161"/>
      <c r="H31" s="538">
        <f>NETWORKDAYS(F31,G31,data!$J$3:$J$17)</f>
        <v>0</v>
      </c>
      <c r="I31" s="537">
        <f t="shared" si="0"/>
        <v>0</v>
      </c>
      <c r="J31" s="539">
        <f>IF($C31="PP",($I31/data!$J$20),0)</f>
        <v>0</v>
      </c>
      <c r="K31" s="539">
        <f>IF($C31="DPP",($E31/data!$J$20),0)</f>
        <v>0</v>
      </c>
      <c r="L31" s="539">
        <f>IF($C31="DPČ",($I31/data!$J$20),0)</f>
        <v>0</v>
      </c>
      <c r="M31" s="539">
        <f>IF($C31="OS",($I31/data!$J$20),0)</f>
        <v>0</v>
      </c>
      <c r="N31" s="441"/>
      <c r="O31" s="552">
        <f t="shared" si="1"/>
        <v>1</v>
      </c>
    </row>
    <row r="32" spans="1:15" x14ac:dyDescent="0.2">
      <c r="A32" s="161"/>
      <c r="B32" s="161"/>
      <c r="C32" s="161"/>
      <c r="D32" s="160"/>
      <c r="E32" s="536"/>
      <c r="F32" s="161"/>
      <c r="G32" s="161"/>
      <c r="H32" s="538">
        <f>NETWORKDAYS(F32,G32,data!$J$3:$J$17)</f>
        <v>0</v>
      </c>
      <c r="I32" s="537">
        <f t="shared" si="0"/>
        <v>0</v>
      </c>
      <c r="J32" s="539">
        <f>IF($C32="PP",($I32/data!$J$20),0)</f>
        <v>0</v>
      </c>
      <c r="K32" s="539">
        <f>IF($C32="DPP",($E32/data!$J$20),0)</f>
        <v>0</v>
      </c>
      <c r="L32" s="539">
        <f>IF($C32="DPČ",($I32/data!$J$20),0)</f>
        <v>0</v>
      </c>
      <c r="M32" s="539">
        <f>IF($C32="OS",($I32/data!$J$20),0)</f>
        <v>0</v>
      </c>
      <c r="N32" s="441"/>
      <c r="O32" s="552">
        <f t="shared" si="1"/>
        <v>1</v>
      </c>
    </row>
    <row r="33" spans="1:15" x14ac:dyDescent="0.2">
      <c r="A33" s="161"/>
      <c r="B33" s="161"/>
      <c r="C33" s="161"/>
      <c r="D33" s="160"/>
      <c r="E33" s="536"/>
      <c r="F33" s="161"/>
      <c r="G33" s="161"/>
      <c r="H33" s="538">
        <f>NETWORKDAYS(F33,G33,data!$J$3:$J$17)</f>
        <v>0</v>
      </c>
      <c r="I33" s="537">
        <f t="shared" si="0"/>
        <v>0</v>
      </c>
      <c r="J33" s="539">
        <f>IF($C33="PP",($I33/data!$J$20),0)</f>
        <v>0</v>
      </c>
      <c r="K33" s="539">
        <f>IF($C33="DPP",($E33/data!$J$20),0)</f>
        <v>0</v>
      </c>
      <c r="L33" s="539">
        <f>IF($C33="DPČ",($I33/data!$J$20),0)</f>
        <v>0</v>
      </c>
      <c r="M33" s="539">
        <f>IF($C33="OS",($I33/data!$J$20),0)</f>
        <v>0</v>
      </c>
      <c r="N33" s="441"/>
      <c r="O33" s="552">
        <f t="shared" si="1"/>
        <v>1</v>
      </c>
    </row>
    <row r="34" spans="1:15" x14ac:dyDescent="0.2">
      <c r="A34" s="161"/>
      <c r="B34" s="161"/>
      <c r="C34" s="161"/>
      <c r="D34" s="160"/>
      <c r="E34" s="536"/>
      <c r="F34" s="161"/>
      <c r="G34" s="161"/>
      <c r="H34" s="538">
        <f>NETWORKDAYS(F34,G34,data!$J$3:$J$17)</f>
        <v>0</v>
      </c>
      <c r="I34" s="537">
        <f t="shared" si="0"/>
        <v>0</v>
      </c>
      <c r="J34" s="539">
        <f>IF($C34="PP",($I34/data!$J$20),0)</f>
        <v>0</v>
      </c>
      <c r="K34" s="539">
        <f>IF($C34="DPP",($E34/data!$J$20),0)</f>
        <v>0</v>
      </c>
      <c r="L34" s="539">
        <f>IF($C34="DPČ",($I34/data!$J$20),0)</f>
        <v>0</v>
      </c>
      <c r="M34" s="539">
        <f>IF($C34="OS",($I34/data!$J$20),0)</f>
        <v>0</v>
      </c>
      <c r="N34" s="441"/>
      <c r="O34" s="552">
        <f t="shared" si="1"/>
        <v>1</v>
      </c>
    </row>
    <row r="35" spans="1:15" x14ac:dyDescent="0.2">
      <c r="A35" s="161"/>
      <c r="B35" s="161"/>
      <c r="C35" s="161"/>
      <c r="D35" s="160"/>
      <c r="E35" s="536"/>
      <c r="F35" s="161"/>
      <c r="G35" s="161"/>
      <c r="H35" s="538">
        <f>NETWORKDAYS(F35,G35,data!$J$3:$J$17)</f>
        <v>0</v>
      </c>
      <c r="I35" s="537">
        <f t="shared" si="0"/>
        <v>0</v>
      </c>
      <c r="J35" s="539">
        <f>IF($C35="PP",($I35/data!$J$20),0)</f>
        <v>0</v>
      </c>
      <c r="K35" s="539">
        <f>IF($C35="DPP",($E35/data!$J$20),0)</f>
        <v>0</v>
      </c>
      <c r="L35" s="539">
        <f>IF($C35="DPČ",($I35/data!$J$20),0)</f>
        <v>0</v>
      </c>
      <c r="M35" s="539">
        <f>IF($C35="OS",($I35/data!$J$20),0)</f>
        <v>0</v>
      </c>
      <c r="N35" s="441"/>
      <c r="O35" s="552">
        <f t="shared" si="1"/>
        <v>1</v>
      </c>
    </row>
    <row r="36" spans="1:15" x14ac:dyDescent="0.2">
      <c r="A36" s="161"/>
      <c r="B36" s="161"/>
      <c r="C36" s="161"/>
      <c r="D36" s="160"/>
      <c r="E36" s="536"/>
      <c r="F36" s="161"/>
      <c r="G36" s="161"/>
      <c r="H36" s="538">
        <f>NETWORKDAYS(F36,G36,data!$J$3:$J$17)</f>
        <v>0</v>
      </c>
      <c r="I36" s="537">
        <f t="shared" si="0"/>
        <v>0</v>
      </c>
      <c r="J36" s="539">
        <f>IF($C36="PP",($I36/data!$J$20),0)</f>
        <v>0</v>
      </c>
      <c r="K36" s="539">
        <f>IF($C36="DPP",($E36/data!$J$20),0)</f>
        <v>0</v>
      </c>
      <c r="L36" s="539">
        <f>IF($C36="DPČ",($I36/data!$J$20),0)</f>
        <v>0</v>
      </c>
      <c r="M36" s="539">
        <f>IF($C36="OS",($I36/data!$J$20),0)</f>
        <v>0</v>
      </c>
      <c r="N36" s="441"/>
      <c r="O36" s="552">
        <f t="shared" si="1"/>
        <v>1</v>
      </c>
    </row>
    <row r="37" spans="1:15" x14ac:dyDescent="0.2">
      <c r="A37" s="161"/>
      <c r="B37" s="161"/>
      <c r="C37" s="161"/>
      <c r="D37" s="160"/>
      <c r="E37" s="536"/>
      <c r="F37" s="161"/>
      <c r="G37" s="161"/>
      <c r="H37" s="538">
        <f>NETWORKDAYS(F37,G37,data!$J$3:$J$17)</f>
        <v>0</v>
      </c>
      <c r="I37" s="537">
        <f t="shared" si="0"/>
        <v>0</v>
      </c>
      <c r="J37" s="539">
        <f>IF($C37="PP",($I37/data!$J$20),0)</f>
        <v>0</v>
      </c>
      <c r="K37" s="539">
        <f>IF($C37="DPP",($E37/data!$J$20),0)</f>
        <v>0</v>
      </c>
      <c r="L37" s="539">
        <f>IF($C37="DPČ",($I37/data!$J$20),0)</f>
        <v>0</v>
      </c>
      <c r="M37" s="539">
        <f>IF($C37="OS",($I37/data!$J$20),0)</f>
        <v>0</v>
      </c>
      <c r="N37" s="441"/>
      <c r="O37" s="552">
        <f t="shared" si="1"/>
        <v>1</v>
      </c>
    </row>
    <row r="38" spans="1:15" x14ac:dyDescent="0.2">
      <c r="A38" s="161"/>
      <c r="B38" s="161"/>
      <c r="C38" s="161"/>
      <c r="D38" s="160"/>
      <c r="E38" s="536"/>
      <c r="F38" s="161"/>
      <c r="G38" s="161"/>
      <c r="H38" s="538">
        <f>NETWORKDAYS(F38,G38,data!$J$3:$J$17)</f>
        <v>0</v>
      </c>
      <c r="I38" s="537">
        <f t="shared" si="0"/>
        <v>0</v>
      </c>
      <c r="J38" s="539">
        <f>IF($C38="PP",($I38/data!$J$20),0)</f>
        <v>0</v>
      </c>
      <c r="K38" s="539">
        <f>IF($C38="DPP",($E38/data!$J$20),0)</f>
        <v>0</v>
      </c>
      <c r="L38" s="539">
        <f>IF($C38="DPČ",($I38/data!$J$20),0)</f>
        <v>0</v>
      </c>
      <c r="M38" s="539">
        <f>IF($C38="OS",($I38/data!$J$20),0)</f>
        <v>0</v>
      </c>
      <c r="N38" s="441"/>
      <c r="O38" s="552">
        <f t="shared" si="1"/>
        <v>1</v>
      </c>
    </row>
    <row r="39" spans="1:15" x14ac:dyDescent="0.2">
      <c r="A39" s="161"/>
      <c r="B39" s="161"/>
      <c r="C39" s="161"/>
      <c r="D39" s="160"/>
      <c r="E39" s="536"/>
      <c r="F39" s="161"/>
      <c r="G39" s="161"/>
      <c r="H39" s="538">
        <f>NETWORKDAYS(F39,G39,data!$J$3:$J$17)</f>
        <v>0</v>
      </c>
      <c r="I39" s="537">
        <f t="shared" si="0"/>
        <v>0</v>
      </c>
      <c r="J39" s="539">
        <f>IF($C39="PP",($I39/data!$J$20),0)</f>
        <v>0</v>
      </c>
      <c r="K39" s="539">
        <f>IF($C39="DPP",($E39/data!$J$20),0)</f>
        <v>0</v>
      </c>
      <c r="L39" s="539">
        <f>IF($C39="DPČ",($I39/data!$J$20),0)</f>
        <v>0</v>
      </c>
      <c r="M39" s="539">
        <f>IF($C39="OS",($I39/data!$J$20),0)</f>
        <v>0</v>
      </c>
      <c r="N39" s="441"/>
      <c r="O39" s="552">
        <f t="shared" si="1"/>
        <v>1</v>
      </c>
    </row>
    <row r="40" spans="1:15" x14ac:dyDescent="0.2">
      <c r="A40" s="161"/>
      <c r="B40" s="161"/>
      <c r="C40" s="161"/>
      <c r="D40" s="160"/>
      <c r="E40" s="536"/>
      <c r="F40" s="161"/>
      <c r="G40" s="161"/>
      <c r="H40" s="538">
        <f>NETWORKDAYS(F40,G40,data!$J$3:$J$17)</f>
        <v>0</v>
      </c>
      <c r="I40" s="537">
        <f t="shared" si="0"/>
        <v>0</v>
      </c>
      <c r="J40" s="539">
        <f>IF($C40="PP",($I40/data!$J$20),0)</f>
        <v>0</v>
      </c>
      <c r="K40" s="539">
        <f>IF($C40="DPP",($E40/data!$J$20),0)</f>
        <v>0</v>
      </c>
      <c r="L40" s="539">
        <f>IF($C40="DPČ",($I40/data!$J$20),0)</f>
        <v>0</v>
      </c>
      <c r="M40" s="539">
        <f>IF($C40="OS",($I40/data!$J$20),0)</f>
        <v>0</v>
      </c>
      <c r="N40" s="441"/>
      <c r="O40" s="552">
        <f t="shared" si="1"/>
        <v>1</v>
      </c>
    </row>
    <row r="41" spans="1:15" x14ac:dyDescent="0.2">
      <c r="A41" s="161"/>
      <c r="B41" s="161"/>
      <c r="C41" s="161"/>
      <c r="D41" s="160"/>
      <c r="E41" s="536"/>
      <c r="F41" s="161"/>
      <c r="G41" s="161"/>
      <c r="H41" s="538">
        <f>NETWORKDAYS(F41,G41,data!$J$3:$J$17)</f>
        <v>0</v>
      </c>
      <c r="I41" s="537">
        <f t="shared" si="0"/>
        <v>0</v>
      </c>
      <c r="J41" s="539">
        <f>IF($C41="PP",($I41/data!$J$20),0)</f>
        <v>0</v>
      </c>
      <c r="K41" s="539">
        <f>IF($C41="DPP",($E41/data!$J$20),0)</f>
        <v>0</v>
      </c>
      <c r="L41" s="539">
        <f>IF($C41="DPČ",($I41/data!$J$20),0)</f>
        <v>0</v>
      </c>
      <c r="M41" s="539">
        <f>IF($C41="OS",($I41/data!$J$20),0)</f>
        <v>0</v>
      </c>
      <c r="N41" s="441"/>
      <c r="O41" s="552">
        <f t="shared" si="1"/>
        <v>1</v>
      </c>
    </row>
    <row r="42" spans="1:15" x14ac:dyDescent="0.2">
      <c r="A42" s="161"/>
      <c r="B42" s="161"/>
      <c r="C42" s="161"/>
      <c r="D42" s="160"/>
      <c r="E42" s="536"/>
      <c r="F42" s="161"/>
      <c r="G42" s="161"/>
      <c r="H42" s="538">
        <f>NETWORKDAYS(F42,G42,data!$J$3:$J$17)</f>
        <v>0</v>
      </c>
      <c r="I42" s="537">
        <f t="shared" si="0"/>
        <v>0</v>
      </c>
      <c r="J42" s="539">
        <f>IF($C42="PP",($I42/data!$J$20),0)</f>
        <v>0</v>
      </c>
      <c r="K42" s="539">
        <f>IF($C42="DPP",($E42/data!$J$20),0)</f>
        <v>0</v>
      </c>
      <c r="L42" s="539">
        <f>IF($C42="DPČ",($I42/data!$J$20),0)</f>
        <v>0</v>
      </c>
      <c r="M42" s="539">
        <f>IF($C42="OS",($I42/data!$J$20),0)</f>
        <v>0</v>
      </c>
      <c r="N42" s="441"/>
      <c r="O42" s="552">
        <f t="shared" si="1"/>
        <v>1</v>
      </c>
    </row>
    <row r="43" spans="1:15" x14ac:dyDescent="0.2">
      <c r="A43" s="161"/>
      <c r="B43" s="161"/>
      <c r="C43" s="161"/>
      <c r="D43" s="160"/>
      <c r="E43" s="536"/>
      <c r="F43" s="161"/>
      <c r="G43" s="161"/>
      <c r="H43" s="538">
        <f>NETWORKDAYS(F43,G43,data!$J$3:$J$17)</f>
        <v>0</v>
      </c>
      <c r="I43" s="537">
        <f t="shared" si="0"/>
        <v>0</v>
      </c>
      <c r="J43" s="539">
        <f>IF($C43="PP",($I43/data!$J$20),0)</f>
        <v>0</v>
      </c>
      <c r="K43" s="539">
        <f>IF($C43="DPP",($E43/data!$J$20),0)</f>
        <v>0</v>
      </c>
      <c r="L43" s="539">
        <f>IF($C43="DPČ",($I43/data!$J$20),0)</f>
        <v>0</v>
      </c>
      <c r="M43" s="539">
        <f>IF($C43="OS",($I43/data!$J$20),0)</f>
        <v>0</v>
      </c>
      <c r="N43" s="441"/>
      <c r="O43" s="552">
        <f t="shared" si="1"/>
        <v>1</v>
      </c>
    </row>
    <row r="44" spans="1:15" x14ac:dyDescent="0.2">
      <c r="A44" s="161"/>
      <c r="B44" s="161"/>
      <c r="C44" s="161"/>
      <c r="D44" s="160"/>
      <c r="E44" s="536"/>
      <c r="F44" s="161"/>
      <c r="G44" s="161"/>
      <c r="H44" s="538">
        <f>NETWORKDAYS(F44,G44,data!$J$3:$J$17)</f>
        <v>0</v>
      </c>
      <c r="I44" s="537">
        <f t="shared" si="0"/>
        <v>0</v>
      </c>
      <c r="J44" s="539">
        <f>IF($C44="PP",($I44/data!$J$20),0)</f>
        <v>0</v>
      </c>
      <c r="K44" s="539">
        <f>IF($C44="DPP",($E44/data!$J$20),0)</f>
        <v>0</v>
      </c>
      <c r="L44" s="539">
        <f>IF($C44="DPČ",($I44/data!$J$20),0)</f>
        <v>0</v>
      </c>
      <c r="M44" s="539">
        <f>IF($C44="OS",($I44/data!$J$20),0)</f>
        <v>0</v>
      </c>
      <c r="N44" s="441"/>
      <c r="O44" s="552">
        <f t="shared" si="1"/>
        <v>1</v>
      </c>
    </row>
    <row r="45" spans="1:15" x14ac:dyDescent="0.2">
      <c r="A45" s="161"/>
      <c r="B45" s="161"/>
      <c r="C45" s="161"/>
      <c r="D45" s="160"/>
      <c r="E45" s="536"/>
      <c r="F45" s="161"/>
      <c r="G45" s="161"/>
      <c r="H45" s="538">
        <f>NETWORKDAYS(F45,G45,data!$J$3:$J$17)</f>
        <v>0</v>
      </c>
      <c r="I45" s="537">
        <f t="shared" si="0"/>
        <v>0</v>
      </c>
      <c r="J45" s="539">
        <f>IF($C45="PP",($I45/data!$J$20),0)</f>
        <v>0</v>
      </c>
      <c r="K45" s="539">
        <f>IF($C45="DPP",($E45/data!$J$20),0)</f>
        <v>0</v>
      </c>
      <c r="L45" s="539">
        <f>IF($C45="DPČ",($I45/data!$J$20),0)</f>
        <v>0</v>
      </c>
      <c r="M45" s="539">
        <f>IF($C45="OS",($I45/data!$J$20),0)</f>
        <v>0</v>
      </c>
      <c r="N45" s="441"/>
      <c r="O45" s="552">
        <f t="shared" si="1"/>
        <v>1</v>
      </c>
    </row>
    <row r="46" spans="1:15" x14ac:dyDescent="0.2">
      <c r="A46" s="161"/>
      <c r="B46" s="161"/>
      <c r="C46" s="161"/>
      <c r="D46" s="160"/>
      <c r="E46" s="536"/>
      <c r="F46" s="161"/>
      <c r="G46" s="161"/>
      <c r="H46" s="538">
        <f>NETWORKDAYS(F46,G46,data!$J$3:$J$17)</f>
        <v>0</v>
      </c>
      <c r="I46" s="537">
        <f t="shared" si="0"/>
        <v>0</v>
      </c>
      <c r="J46" s="539">
        <f>IF($C46="PP",($I46/data!$J$20),0)</f>
        <v>0</v>
      </c>
      <c r="K46" s="539">
        <f>IF($C46="DPP",($E46/data!$J$20),0)</f>
        <v>0</v>
      </c>
      <c r="L46" s="539">
        <f>IF($C46="DPČ",($I46/data!$J$20),0)</f>
        <v>0</v>
      </c>
      <c r="M46" s="539">
        <f>IF($C46="OS",($I46/data!$J$20),0)</f>
        <v>0</v>
      </c>
      <c r="N46" s="441"/>
      <c r="O46" s="552">
        <f t="shared" si="1"/>
        <v>1</v>
      </c>
    </row>
    <row r="47" spans="1:15" x14ac:dyDescent="0.2">
      <c r="A47" s="161"/>
      <c r="B47" s="161"/>
      <c r="C47" s="161"/>
      <c r="D47" s="160"/>
      <c r="E47" s="536"/>
      <c r="F47" s="161"/>
      <c r="G47" s="161"/>
      <c r="H47" s="538">
        <f>NETWORKDAYS(F47,G47,data!$J$3:$J$17)</f>
        <v>0</v>
      </c>
      <c r="I47" s="537">
        <f t="shared" si="0"/>
        <v>0</v>
      </c>
      <c r="J47" s="539">
        <f>IF($C47="PP",($I47/data!$J$20),0)</f>
        <v>0</v>
      </c>
      <c r="K47" s="539">
        <f>IF($C47="DPP",($E47/data!$J$20),0)</f>
        <v>0</v>
      </c>
      <c r="L47" s="539">
        <f>IF($C47="DPČ",($I47/data!$J$20),0)</f>
        <v>0</v>
      </c>
      <c r="M47" s="539">
        <f>IF($C47="OS",($I47/data!$J$20),0)</f>
        <v>0</v>
      </c>
      <c r="N47" s="441"/>
      <c r="O47" s="552">
        <f t="shared" si="1"/>
        <v>1</v>
      </c>
    </row>
    <row r="48" spans="1:15" x14ac:dyDescent="0.2">
      <c r="A48" s="161"/>
      <c r="B48" s="161"/>
      <c r="C48" s="161"/>
      <c r="D48" s="160"/>
      <c r="E48" s="536"/>
      <c r="F48" s="161"/>
      <c r="G48" s="161"/>
      <c r="H48" s="538">
        <f>NETWORKDAYS(F48,G48,data!$J$3:$J$17)</f>
        <v>0</v>
      </c>
      <c r="I48" s="537">
        <f t="shared" si="0"/>
        <v>0</v>
      </c>
      <c r="J48" s="539">
        <f>IF($C48="PP",($I48/data!$J$20),0)</f>
        <v>0</v>
      </c>
      <c r="K48" s="539">
        <f>IF($C48="DPP",($E48/data!$J$20),0)</f>
        <v>0</v>
      </c>
      <c r="L48" s="539">
        <f>IF($C48="DPČ",($I48/data!$J$20),0)</f>
        <v>0</v>
      </c>
      <c r="M48" s="539">
        <f>IF($C48="OS",($I48/data!$J$20),0)</f>
        <v>0</v>
      </c>
      <c r="N48" s="441"/>
      <c r="O48" s="552">
        <f t="shared" si="1"/>
        <v>1</v>
      </c>
    </row>
    <row r="49" spans="1:15" x14ac:dyDescent="0.2">
      <c r="A49" s="161"/>
      <c r="B49" s="161"/>
      <c r="C49" s="161"/>
      <c r="D49" s="160"/>
      <c r="E49" s="536"/>
      <c r="F49" s="161"/>
      <c r="G49" s="161"/>
      <c r="H49" s="538">
        <f>NETWORKDAYS(F49,G49,data!$J$3:$J$17)</f>
        <v>0</v>
      </c>
      <c r="I49" s="537">
        <f t="shared" si="0"/>
        <v>0</v>
      </c>
      <c r="J49" s="539">
        <f>IF($C49="PP",($I49/data!$J$20),0)</f>
        <v>0</v>
      </c>
      <c r="K49" s="539">
        <f>IF($C49="DPP",($E49/data!$J$20),0)</f>
        <v>0</v>
      </c>
      <c r="L49" s="539">
        <f>IF($C49="DPČ",($I49/data!$J$20),0)</f>
        <v>0</v>
      </c>
      <c r="M49" s="539">
        <f>IF($C49="OS",($I49/data!$J$20),0)</f>
        <v>0</v>
      </c>
      <c r="N49" s="441"/>
      <c r="O49" s="552">
        <f t="shared" si="1"/>
        <v>1</v>
      </c>
    </row>
    <row r="50" spans="1:15" x14ac:dyDescent="0.2">
      <c r="A50" s="161"/>
      <c r="B50" s="161"/>
      <c r="C50" s="161"/>
      <c r="D50" s="160"/>
      <c r="E50" s="536"/>
      <c r="F50" s="161"/>
      <c r="G50" s="161"/>
      <c r="H50" s="538">
        <f>NETWORKDAYS(F50,G50,data!$J$3:$J$17)</f>
        <v>0</v>
      </c>
      <c r="I50" s="537">
        <f t="shared" si="0"/>
        <v>0</v>
      </c>
      <c r="J50" s="539">
        <f>IF($C50="PP",($I50/data!$J$20),0)</f>
        <v>0</v>
      </c>
      <c r="K50" s="539">
        <f>IF($C50="DPP",($E50/data!$J$20),0)</f>
        <v>0</v>
      </c>
      <c r="L50" s="539">
        <f>IF($C50="DPČ",($I50/data!$J$20),0)</f>
        <v>0</v>
      </c>
      <c r="M50" s="539">
        <f>IF($C50="OS",($I50/data!$J$20),0)</f>
        <v>0</v>
      </c>
      <c r="N50" s="441"/>
      <c r="O50" s="552">
        <f t="shared" si="1"/>
        <v>1</v>
      </c>
    </row>
    <row r="51" spans="1:15" x14ac:dyDescent="0.2">
      <c r="A51" s="161"/>
      <c r="B51" s="161"/>
      <c r="C51" s="161"/>
      <c r="D51" s="160"/>
      <c r="E51" s="536"/>
      <c r="F51" s="161"/>
      <c r="G51" s="161"/>
      <c r="H51" s="538">
        <f>NETWORKDAYS(F51,G51,data!$J$3:$J$17)</f>
        <v>0</v>
      </c>
      <c r="I51" s="537">
        <f t="shared" si="0"/>
        <v>0</v>
      </c>
      <c r="J51" s="539">
        <f>IF($C51="PP",($I51/data!$J$20),0)</f>
        <v>0</v>
      </c>
      <c r="K51" s="539">
        <f>IF($C51="DPP",($E51/data!$J$20),0)</f>
        <v>0</v>
      </c>
      <c r="L51" s="539">
        <f>IF($C51="DPČ",($I51/data!$J$20),0)</f>
        <v>0</v>
      </c>
      <c r="M51" s="539">
        <f>IF($C51="OS",($I51/data!$J$20),0)</f>
        <v>0</v>
      </c>
      <c r="N51" s="441"/>
      <c r="O51" s="552">
        <f t="shared" si="1"/>
        <v>1</v>
      </c>
    </row>
    <row r="52" spans="1:15" x14ac:dyDescent="0.2">
      <c r="A52" s="161"/>
      <c r="B52" s="161"/>
      <c r="C52" s="161"/>
      <c r="D52" s="160"/>
      <c r="E52" s="536"/>
      <c r="F52" s="161"/>
      <c r="G52" s="161"/>
      <c r="H52" s="538">
        <f>NETWORKDAYS(F52,G52,data!$J$3:$J$17)</f>
        <v>0</v>
      </c>
      <c r="I52" s="537">
        <f t="shared" si="0"/>
        <v>0</v>
      </c>
      <c r="J52" s="539">
        <f>IF($C52="PP",($I52/data!$J$20),0)</f>
        <v>0</v>
      </c>
      <c r="K52" s="539">
        <f>IF($C52="DPP",($E52/data!$J$20),0)</f>
        <v>0</v>
      </c>
      <c r="L52" s="539">
        <f>IF($C52="DPČ",($I52/data!$J$20),0)</f>
        <v>0</v>
      </c>
      <c r="M52" s="539">
        <f>IF($C52="OS",($I52/data!$J$20),0)</f>
        <v>0</v>
      </c>
      <c r="N52" s="441"/>
      <c r="O52" s="552">
        <f t="shared" si="1"/>
        <v>1</v>
      </c>
    </row>
    <row r="53" spans="1:15" x14ac:dyDescent="0.2">
      <c r="A53" s="161"/>
      <c r="B53" s="161"/>
      <c r="C53" s="161"/>
      <c r="D53" s="160"/>
      <c r="E53" s="536"/>
      <c r="F53" s="161"/>
      <c r="G53" s="161"/>
      <c r="H53" s="538">
        <f>NETWORKDAYS(F53,G53,data!$J$3:$J$17)</f>
        <v>0</v>
      </c>
      <c r="I53" s="537">
        <f t="shared" si="0"/>
        <v>0</v>
      </c>
      <c r="J53" s="539">
        <f>IF($C53="PP",($I53/data!$J$20),0)</f>
        <v>0</v>
      </c>
      <c r="K53" s="539">
        <f>IF($C53="DPP",($E53/data!$J$20),0)</f>
        <v>0</v>
      </c>
      <c r="L53" s="539">
        <f>IF($C53="DPČ",($I53/data!$J$20),0)</f>
        <v>0</v>
      </c>
      <c r="M53" s="539">
        <f>IF($C53="OS",($I53/data!$J$20),0)</f>
        <v>0</v>
      </c>
      <c r="N53" s="441"/>
      <c r="O53" s="552">
        <f t="shared" si="1"/>
        <v>1</v>
      </c>
    </row>
    <row r="54" spans="1:15" x14ac:dyDescent="0.2">
      <c r="A54" s="161"/>
      <c r="B54" s="161"/>
      <c r="C54" s="161"/>
      <c r="D54" s="160"/>
      <c r="E54" s="536"/>
      <c r="F54" s="161"/>
      <c r="G54" s="161"/>
      <c r="H54" s="538">
        <f>NETWORKDAYS(F54,G54,data!$J$3:$J$17)</f>
        <v>0</v>
      </c>
      <c r="I54" s="537">
        <f t="shared" si="0"/>
        <v>0</v>
      </c>
      <c r="J54" s="539">
        <f>IF($C54="PP",($I54/data!$J$20),0)</f>
        <v>0</v>
      </c>
      <c r="K54" s="539">
        <f>IF($C54="DPP",($E54/data!$J$20),0)</f>
        <v>0</v>
      </c>
      <c r="L54" s="539">
        <f>IF($C54="DPČ",($I54/data!$J$20),0)</f>
        <v>0</v>
      </c>
      <c r="M54" s="539">
        <f>IF($C54="OS",($I54/data!$J$20),0)</f>
        <v>0</v>
      </c>
      <c r="N54" s="441"/>
      <c r="O54" s="552">
        <f t="shared" si="1"/>
        <v>1</v>
      </c>
    </row>
    <row r="55" spans="1:15" x14ac:dyDescent="0.2">
      <c r="A55" s="161"/>
      <c r="B55" s="161"/>
      <c r="C55" s="161"/>
      <c r="D55" s="160"/>
      <c r="E55" s="536"/>
      <c r="F55" s="161"/>
      <c r="G55" s="161"/>
      <c r="H55" s="538">
        <f>NETWORKDAYS(F55,G55,data!$J$3:$J$17)</f>
        <v>0</v>
      </c>
      <c r="I55" s="537">
        <f t="shared" si="0"/>
        <v>0</v>
      </c>
      <c r="J55" s="539">
        <f>IF($C55="PP",($I55/data!$J$20),0)</f>
        <v>0</v>
      </c>
      <c r="K55" s="539">
        <f>IF($C55="DPP",($E55/data!$J$20),0)</f>
        <v>0</v>
      </c>
      <c r="L55" s="539">
        <f>IF($C55="DPČ",($I55/data!$J$20),0)</f>
        <v>0</v>
      </c>
      <c r="M55" s="539">
        <f>IF($C55="OS",($I55/data!$J$20),0)</f>
        <v>0</v>
      </c>
      <c r="N55" s="441"/>
      <c r="O55" s="552">
        <f t="shared" si="1"/>
        <v>1</v>
      </c>
    </row>
    <row r="56" spans="1:15" x14ac:dyDescent="0.2">
      <c r="A56" s="161"/>
      <c r="B56" s="161"/>
      <c r="C56" s="161"/>
      <c r="D56" s="160"/>
      <c r="E56" s="536"/>
      <c r="F56" s="161"/>
      <c r="G56" s="161"/>
      <c r="H56" s="538">
        <f>NETWORKDAYS(F56,G56,data!$J$3:$J$17)</f>
        <v>0</v>
      </c>
      <c r="I56" s="537">
        <f t="shared" si="0"/>
        <v>0</v>
      </c>
      <c r="J56" s="539">
        <f>IF($C56="PP",($I56/data!$J$20),0)</f>
        <v>0</v>
      </c>
      <c r="K56" s="539">
        <f>IF($C56="DPP",($E56/data!$J$20),0)</f>
        <v>0</v>
      </c>
      <c r="L56" s="539">
        <f>IF($C56="DPČ",($I56/data!$J$20),0)</f>
        <v>0</v>
      </c>
      <c r="M56" s="539">
        <f>IF($C56="OS",($I56/data!$J$20),0)</f>
        <v>0</v>
      </c>
      <c r="N56" s="441"/>
      <c r="O56" s="552">
        <f t="shared" si="1"/>
        <v>1</v>
      </c>
    </row>
    <row r="57" spans="1:15" x14ac:dyDescent="0.2">
      <c r="A57" s="161"/>
      <c r="B57" s="161"/>
      <c r="C57" s="161"/>
      <c r="D57" s="160"/>
      <c r="E57" s="536"/>
      <c r="F57" s="161"/>
      <c r="G57" s="161"/>
      <c r="H57" s="538">
        <f>NETWORKDAYS(F57,G57,data!$J$3:$J$17)</f>
        <v>0</v>
      </c>
      <c r="I57" s="537">
        <f t="shared" si="0"/>
        <v>0</v>
      </c>
      <c r="J57" s="539">
        <f>IF($C57="PP",($I57/data!$J$20),0)</f>
        <v>0</v>
      </c>
      <c r="K57" s="539">
        <f>IF($C57="DPP",($E57/data!$J$20),0)</f>
        <v>0</v>
      </c>
      <c r="L57" s="539">
        <f>IF($C57="DPČ",($I57/data!$J$20),0)</f>
        <v>0</v>
      </c>
      <c r="M57" s="539">
        <f>IF($C57="OS",($I57/data!$J$20),0)</f>
        <v>0</v>
      </c>
      <c r="N57" s="441"/>
      <c r="O57" s="552">
        <f t="shared" si="1"/>
        <v>1</v>
      </c>
    </row>
    <row r="58" spans="1:15" x14ac:dyDescent="0.2">
      <c r="A58" s="161"/>
      <c r="B58" s="161"/>
      <c r="C58" s="161"/>
      <c r="D58" s="160"/>
      <c r="E58" s="536"/>
      <c r="F58" s="161"/>
      <c r="G58" s="161"/>
      <c r="H58" s="538">
        <f>NETWORKDAYS(F58,G58,data!$J$3:$J$17)</f>
        <v>0</v>
      </c>
      <c r="I58" s="537">
        <f t="shared" si="0"/>
        <v>0</v>
      </c>
      <c r="J58" s="539">
        <f>IF($C58="PP",($I58/data!$J$20),0)</f>
        <v>0</v>
      </c>
      <c r="K58" s="539">
        <f>IF($C58="DPP",($E58/data!$J$20),0)</f>
        <v>0</v>
      </c>
      <c r="L58" s="539">
        <f>IF($C58="DPČ",($I58/data!$J$20),0)</f>
        <v>0</v>
      </c>
      <c r="M58" s="539">
        <f>IF($C58="OS",($I58/data!$J$20),0)</f>
        <v>0</v>
      </c>
      <c r="N58" s="441"/>
      <c r="O58" s="552">
        <f t="shared" si="1"/>
        <v>1</v>
      </c>
    </row>
    <row r="59" spans="1:15" x14ac:dyDescent="0.2">
      <c r="A59" s="161"/>
      <c r="B59" s="161"/>
      <c r="C59" s="161"/>
      <c r="D59" s="160"/>
      <c r="E59" s="536"/>
      <c r="F59" s="161"/>
      <c r="G59" s="161"/>
      <c r="H59" s="538">
        <f>NETWORKDAYS(F59,G59,data!$J$3:$J$17)</f>
        <v>0</v>
      </c>
      <c r="I59" s="537">
        <f t="shared" si="0"/>
        <v>0</v>
      </c>
      <c r="J59" s="539">
        <f>IF($C59="PP",($I59/data!$J$20),0)</f>
        <v>0</v>
      </c>
      <c r="K59" s="539">
        <f>IF($C59="DPP",($E59/data!$J$20),0)</f>
        <v>0</v>
      </c>
      <c r="L59" s="539">
        <f>IF($C59="DPČ",($I59/data!$J$20),0)</f>
        <v>0</v>
      </c>
      <c r="M59" s="539">
        <f>IF($C59="OS",($I59/data!$J$20),0)</f>
        <v>0</v>
      </c>
      <c r="N59" s="441"/>
      <c r="O59" s="552">
        <f t="shared" si="1"/>
        <v>1</v>
      </c>
    </row>
    <row r="60" spans="1:15" x14ac:dyDescent="0.2">
      <c r="A60" s="161"/>
      <c r="B60" s="161"/>
      <c r="C60" s="161"/>
      <c r="D60" s="160"/>
      <c r="E60" s="536"/>
      <c r="F60" s="161"/>
      <c r="G60" s="161"/>
      <c r="H60" s="538">
        <f>NETWORKDAYS(F60,G60,data!$J$3:$J$17)</f>
        <v>0</v>
      </c>
      <c r="I60" s="537">
        <f t="shared" si="0"/>
        <v>0</v>
      </c>
      <c r="J60" s="539">
        <f>IF($C60="PP",($I60/data!$J$20),0)</f>
        <v>0</v>
      </c>
      <c r="K60" s="539">
        <f>IF($C60="DPP",($E60/data!$J$20),0)</f>
        <v>0</v>
      </c>
      <c r="L60" s="539">
        <f>IF($C60="DPČ",($I60/data!$J$20),0)</f>
        <v>0</v>
      </c>
      <c r="M60" s="539">
        <f>IF($C60="OS",($I60/data!$J$20),0)</f>
        <v>0</v>
      </c>
      <c r="N60" s="441"/>
      <c r="O60" s="552">
        <f t="shared" si="1"/>
        <v>1</v>
      </c>
    </row>
    <row r="61" spans="1:15" x14ac:dyDescent="0.2">
      <c r="A61" s="161"/>
      <c r="B61" s="161"/>
      <c r="C61" s="161"/>
      <c r="D61" s="160"/>
      <c r="E61" s="536"/>
      <c r="F61" s="161"/>
      <c r="G61" s="161"/>
      <c r="H61" s="538">
        <f>NETWORKDAYS(F61,G61,data!$J$3:$J$17)</f>
        <v>0</v>
      </c>
      <c r="I61" s="537">
        <f t="shared" si="0"/>
        <v>0</v>
      </c>
      <c r="J61" s="539">
        <f>IF($C61="PP",($I61/data!$J$20),0)</f>
        <v>0</v>
      </c>
      <c r="K61" s="539">
        <f>IF($C61="DPP",($E61/data!$J$20),0)</f>
        <v>0</v>
      </c>
      <c r="L61" s="539">
        <f>IF($C61="DPČ",($I61/data!$J$20),0)</f>
        <v>0</v>
      </c>
      <c r="M61" s="539">
        <f>IF($C61="OS",($I61/data!$J$20),0)</f>
        <v>0</v>
      </c>
      <c r="N61" s="441"/>
      <c r="O61" s="552">
        <f t="shared" si="1"/>
        <v>1</v>
      </c>
    </row>
    <row r="62" spans="1:15" x14ac:dyDescent="0.2">
      <c r="A62" s="161"/>
      <c r="B62" s="161"/>
      <c r="C62" s="161"/>
      <c r="D62" s="160"/>
      <c r="E62" s="536"/>
      <c r="F62" s="161"/>
      <c r="G62" s="161"/>
      <c r="H62" s="538">
        <f>NETWORKDAYS(F62,G62,data!$J$3:$J$17)</f>
        <v>0</v>
      </c>
      <c r="I62" s="537">
        <f t="shared" si="0"/>
        <v>0</v>
      </c>
      <c r="J62" s="539">
        <f>IF($C62="PP",($I62/data!$J$20),0)</f>
        <v>0</v>
      </c>
      <c r="K62" s="539">
        <f>IF($C62="DPP",($E62/data!$J$20),0)</f>
        <v>0</v>
      </c>
      <c r="L62" s="539">
        <f>IF($C62="DPČ",($I62/data!$J$20),0)</f>
        <v>0</v>
      </c>
      <c r="M62" s="539">
        <f>IF($C62="OS",($I62/data!$J$20),0)</f>
        <v>0</v>
      </c>
      <c r="N62" s="441"/>
      <c r="O62" s="552">
        <f t="shared" si="1"/>
        <v>1</v>
      </c>
    </row>
    <row r="63" spans="1:15" x14ac:dyDescent="0.2">
      <c r="A63" s="161"/>
      <c r="B63" s="161"/>
      <c r="C63" s="161"/>
      <c r="D63" s="160"/>
      <c r="E63" s="536"/>
      <c r="F63" s="161"/>
      <c r="G63" s="161"/>
      <c r="H63" s="538">
        <f>NETWORKDAYS(F63,G63,data!$J$3:$J$17)</f>
        <v>0</v>
      </c>
      <c r="I63" s="537">
        <f t="shared" si="0"/>
        <v>0</v>
      </c>
      <c r="J63" s="539">
        <f>IF($C63="PP",($I63/data!$J$20),0)</f>
        <v>0</v>
      </c>
      <c r="K63" s="539">
        <f>IF($C63="DPP",($E63/data!$J$20),0)</f>
        <v>0</v>
      </c>
      <c r="L63" s="539">
        <f>IF($C63="DPČ",($I63/data!$J$20),0)</f>
        <v>0</v>
      </c>
      <c r="M63" s="539">
        <f>IF($C63="OS",($I63/data!$J$20),0)</f>
        <v>0</v>
      </c>
      <c r="N63" s="441"/>
      <c r="O63" s="552">
        <f t="shared" si="1"/>
        <v>1</v>
      </c>
    </row>
    <row r="64" spans="1:15" x14ac:dyDescent="0.2">
      <c r="A64" s="161"/>
      <c r="B64" s="161"/>
      <c r="C64" s="161"/>
      <c r="D64" s="160"/>
      <c r="E64" s="536"/>
      <c r="F64" s="161"/>
      <c r="G64" s="161"/>
      <c r="H64" s="538">
        <f>NETWORKDAYS(F64,G64,data!$J$3:$J$17)</f>
        <v>0</v>
      </c>
      <c r="I64" s="537">
        <f t="shared" si="0"/>
        <v>0</v>
      </c>
      <c r="J64" s="539">
        <f>IF($C64="PP",($I64/data!$J$20),0)</f>
        <v>0</v>
      </c>
      <c r="K64" s="539">
        <f>IF($C64="DPP",($E64/data!$J$20),0)</f>
        <v>0</v>
      </c>
      <c r="L64" s="539">
        <f>IF($C64="DPČ",($I64/data!$J$20),0)</f>
        <v>0</v>
      </c>
      <c r="M64" s="539">
        <f>IF($C64="OS",($I64/data!$J$20),0)</f>
        <v>0</v>
      </c>
      <c r="N64" s="441"/>
      <c r="O64" s="552">
        <f t="shared" si="1"/>
        <v>1</v>
      </c>
    </row>
    <row r="65" spans="1:15" x14ac:dyDescent="0.2">
      <c r="A65" s="161"/>
      <c r="B65" s="161"/>
      <c r="C65" s="161"/>
      <c r="D65" s="160"/>
      <c r="E65" s="536"/>
      <c r="F65" s="161"/>
      <c r="G65" s="161"/>
      <c r="H65" s="538">
        <f>NETWORKDAYS(F65,G65,data!$J$3:$J$17)</f>
        <v>0</v>
      </c>
      <c r="I65" s="537">
        <f t="shared" si="0"/>
        <v>0</v>
      </c>
      <c r="J65" s="539">
        <f>IF($C65="PP",($I65/data!$J$20),0)</f>
        <v>0</v>
      </c>
      <c r="K65" s="539">
        <f>IF($C65="DPP",($E65/data!$J$20),0)</f>
        <v>0</v>
      </c>
      <c r="L65" s="539">
        <f>IF($C65="DPČ",($I65/data!$J$20),0)</f>
        <v>0</v>
      </c>
      <c r="M65" s="539">
        <f>IF($C65="OS",($I65/data!$J$20),0)</f>
        <v>0</v>
      </c>
      <c r="N65" s="441"/>
      <c r="O65" s="552">
        <f t="shared" si="1"/>
        <v>1</v>
      </c>
    </row>
    <row r="66" spans="1:15" x14ac:dyDescent="0.2">
      <c r="A66" s="161"/>
      <c r="B66" s="161"/>
      <c r="C66" s="161"/>
      <c r="D66" s="160"/>
      <c r="E66" s="536"/>
      <c r="F66" s="161"/>
      <c r="G66" s="161"/>
      <c r="H66" s="538">
        <f>NETWORKDAYS(F66,G66,data!$J$3:$J$17)</f>
        <v>0</v>
      </c>
      <c r="I66" s="537">
        <f t="shared" si="0"/>
        <v>0</v>
      </c>
      <c r="J66" s="539">
        <f>IF($C66="PP",($I66/data!$J$20),0)</f>
        <v>0</v>
      </c>
      <c r="K66" s="539">
        <f>IF($C66="DPP",($E66/data!$J$20),0)</f>
        <v>0</v>
      </c>
      <c r="L66" s="539">
        <f>IF($C66="DPČ",($I66/data!$J$20),0)</f>
        <v>0</v>
      </c>
      <c r="M66" s="539">
        <f>IF($C66="OS",($I66/data!$J$20),0)</f>
        <v>0</v>
      </c>
      <c r="N66" s="441"/>
      <c r="O66" s="552">
        <f t="shared" si="1"/>
        <v>1</v>
      </c>
    </row>
    <row r="67" spans="1:15" x14ac:dyDescent="0.2">
      <c r="A67" s="4" t="s">
        <v>935</v>
      </c>
      <c r="B67" s="4"/>
      <c r="C67" s="4"/>
      <c r="D67" s="540">
        <f>SUM(D6:D66)</f>
        <v>0</v>
      </c>
      <c r="E67" s="540">
        <f>SUM(E6:E66)</f>
        <v>0</v>
      </c>
      <c r="F67" s="4"/>
      <c r="G67" s="4"/>
      <c r="H67" s="207">
        <f>SUM(H6:H66)</f>
        <v>0</v>
      </c>
      <c r="I67" s="540">
        <f>SUM(I6:I66)</f>
        <v>0</v>
      </c>
      <c r="J67" s="540">
        <f>ROUND(SUM(J6:J66),2)</f>
        <v>0</v>
      </c>
      <c r="K67" s="540">
        <f>ROUND(SUM(K6:K66),2)</f>
        <v>0</v>
      </c>
      <c r="L67" s="540">
        <f>ROUND(SUM(L6:L66),2)</f>
        <v>0</v>
      </c>
      <c r="M67" s="540">
        <f>ROUND(SUM(M6:M66),2)</f>
        <v>0</v>
      </c>
      <c r="N67" s="540">
        <f>SUM(J67,K67,L67,M67)</f>
        <v>0</v>
      </c>
      <c r="O67" s="552"/>
    </row>
    <row r="68" spans="1:15" x14ac:dyDescent="0.2">
      <c r="A68" s="441"/>
      <c r="B68" s="441"/>
      <c r="C68" s="441"/>
      <c r="D68" s="441"/>
      <c r="E68" s="441"/>
      <c r="F68" s="441"/>
      <c r="G68" s="441"/>
      <c r="H68" s="441"/>
      <c r="I68" s="441"/>
      <c r="J68" s="441"/>
      <c r="K68" s="441"/>
      <c r="L68" s="441"/>
      <c r="M68" s="441"/>
      <c r="N68" s="441"/>
      <c r="O68" s="441"/>
    </row>
  </sheetData>
  <sheetProtection password="8D29" sheet="1" objects="1" scenarios="1"/>
  <mergeCells count="2">
    <mergeCell ref="A1:M1"/>
    <mergeCell ref="A3:M3"/>
  </mergeCells>
  <conditionalFormatting sqref="D6">
    <cfRule type="expression" dxfId="581" priority="307">
      <formula>$C$6="DPP"</formula>
    </cfRule>
    <cfRule type="cellIs" dxfId="580" priority="62" operator="greaterThan">
      <formula>$O$6</formula>
    </cfRule>
  </conditionalFormatting>
  <conditionalFormatting sqref="D7">
    <cfRule type="expression" dxfId="579" priority="306">
      <formula>$C$7="DPP"</formula>
    </cfRule>
    <cfRule type="cellIs" dxfId="578" priority="61" operator="greaterThan">
      <formula>$O$7</formula>
    </cfRule>
  </conditionalFormatting>
  <conditionalFormatting sqref="D8">
    <cfRule type="expression" dxfId="577" priority="305">
      <formula>$C$8="DPP"</formula>
    </cfRule>
    <cfRule type="cellIs" dxfId="576" priority="60" operator="greaterThan">
      <formula>$O$8</formula>
    </cfRule>
  </conditionalFormatting>
  <conditionalFormatting sqref="D9">
    <cfRule type="expression" dxfId="575" priority="304">
      <formula>$C$9="DPP"</formula>
    </cfRule>
    <cfRule type="cellIs" dxfId="574" priority="59" operator="greaterThan">
      <formula>$O$9</formula>
    </cfRule>
  </conditionalFormatting>
  <conditionalFormatting sqref="D10">
    <cfRule type="expression" dxfId="573" priority="303">
      <formula>$C$10="DPP"</formula>
    </cfRule>
    <cfRule type="cellIs" dxfId="572" priority="58" operator="greaterThan">
      <formula>$O$10</formula>
    </cfRule>
  </conditionalFormatting>
  <conditionalFormatting sqref="D11">
    <cfRule type="expression" dxfId="571" priority="302">
      <formula>$C$11="DPP"</formula>
    </cfRule>
    <cfRule type="cellIs" dxfId="570" priority="57" operator="greaterThan">
      <formula>$O$11</formula>
    </cfRule>
  </conditionalFormatting>
  <conditionalFormatting sqref="D12">
    <cfRule type="expression" dxfId="569" priority="301">
      <formula>$C$12="DPP"</formula>
    </cfRule>
    <cfRule type="cellIs" dxfId="568" priority="56" operator="greaterThan">
      <formula>$O$12</formula>
    </cfRule>
  </conditionalFormatting>
  <conditionalFormatting sqref="D13">
    <cfRule type="expression" dxfId="567" priority="300">
      <formula>$C$13="DPP"</formula>
    </cfRule>
    <cfRule type="cellIs" dxfId="566" priority="55" operator="greaterThan">
      <formula>$O$13</formula>
    </cfRule>
  </conditionalFormatting>
  <conditionalFormatting sqref="D14">
    <cfRule type="expression" dxfId="565" priority="299">
      <formula>$C$14="DPP"</formula>
    </cfRule>
    <cfRule type="cellIs" dxfId="564" priority="54" operator="greaterThan">
      <formula>$O$14</formula>
    </cfRule>
  </conditionalFormatting>
  <conditionalFormatting sqref="D15">
    <cfRule type="expression" dxfId="563" priority="298">
      <formula>$C$15="DPP"</formula>
    </cfRule>
    <cfRule type="cellIs" dxfId="562" priority="53" operator="greaterThan">
      <formula>$O$15</formula>
    </cfRule>
  </conditionalFormatting>
  <conditionalFormatting sqref="D16">
    <cfRule type="expression" dxfId="561" priority="297">
      <formula>$C$16="DPP"</formula>
    </cfRule>
    <cfRule type="cellIs" dxfId="560" priority="52" operator="greaterThan">
      <formula>$O$16</formula>
    </cfRule>
  </conditionalFormatting>
  <conditionalFormatting sqref="D17">
    <cfRule type="expression" dxfId="559" priority="296">
      <formula>$C$17="DPP"</formula>
    </cfRule>
    <cfRule type="cellIs" dxfId="558" priority="51" operator="greaterThan">
      <formula>$O$17</formula>
    </cfRule>
  </conditionalFormatting>
  <conditionalFormatting sqref="D18">
    <cfRule type="expression" dxfId="557" priority="295">
      <formula>$C$18="DPP"</formula>
    </cfRule>
    <cfRule type="cellIs" dxfId="556" priority="50" operator="greaterThan">
      <formula>$O$18</formula>
    </cfRule>
  </conditionalFormatting>
  <conditionalFormatting sqref="D19">
    <cfRule type="expression" dxfId="555" priority="294">
      <formula>$C$19="DPP"</formula>
    </cfRule>
    <cfRule type="cellIs" dxfId="554" priority="49" operator="greaterThan">
      <formula>$O$19</formula>
    </cfRule>
  </conditionalFormatting>
  <conditionalFormatting sqref="D20">
    <cfRule type="expression" dxfId="553" priority="293">
      <formula>$C$20="DPP"</formula>
    </cfRule>
    <cfRule type="cellIs" dxfId="552" priority="48" operator="greaterThan">
      <formula>$O$20</formula>
    </cfRule>
  </conditionalFormatting>
  <conditionalFormatting sqref="D21">
    <cfRule type="expression" dxfId="551" priority="292">
      <formula>$C$21="DPP"</formula>
    </cfRule>
    <cfRule type="cellIs" dxfId="550" priority="47" operator="greaterThan">
      <formula>$O$21</formula>
    </cfRule>
  </conditionalFormatting>
  <conditionalFormatting sqref="D22">
    <cfRule type="expression" dxfId="549" priority="291">
      <formula>$C$22="DPP"</formula>
    </cfRule>
    <cfRule type="cellIs" dxfId="548" priority="46" operator="greaterThan">
      <formula>$O$22</formula>
    </cfRule>
  </conditionalFormatting>
  <conditionalFormatting sqref="D23">
    <cfRule type="expression" dxfId="547" priority="290">
      <formula>$C$23="DPP"</formula>
    </cfRule>
    <cfRule type="cellIs" dxfId="546" priority="45" operator="greaterThan">
      <formula>$O$23</formula>
    </cfRule>
  </conditionalFormatting>
  <conditionalFormatting sqref="D24">
    <cfRule type="expression" dxfId="545" priority="289">
      <formula>$C$24="DPP"</formula>
    </cfRule>
    <cfRule type="cellIs" dxfId="544" priority="44" operator="greaterThan">
      <formula>$O$24</formula>
    </cfRule>
  </conditionalFormatting>
  <conditionalFormatting sqref="D25">
    <cfRule type="expression" dxfId="543" priority="288">
      <formula>$C$25="DPP"</formula>
    </cfRule>
    <cfRule type="cellIs" dxfId="542" priority="43" operator="greaterThan">
      <formula>$O$25</formula>
    </cfRule>
  </conditionalFormatting>
  <conditionalFormatting sqref="D26">
    <cfRule type="expression" dxfId="541" priority="287">
      <formula>$C$26="DPP"</formula>
    </cfRule>
    <cfRule type="cellIs" dxfId="540" priority="42" operator="greaterThan">
      <formula>$O$26</formula>
    </cfRule>
  </conditionalFormatting>
  <conditionalFormatting sqref="D27">
    <cfRule type="expression" dxfId="539" priority="286">
      <formula>$C$27="DPP"</formula>
    </cfRule>
    <cfRule type="cellIs" dxfId="538" priority="41" operator="greaterThan">
      <formula>$O$27</formula>
    </cfRule>
  </conditionalFormatting>
  <conditionalFormatting sqref="D28">
    <cfRule type="expression" dxfId="537" priority="285">
      <formula>$C$28="DPP"</formula>
    </cfRule>
    <cfRule type="cellIs" dxfId="536" priority="40" operator="greaterThan">
      <formula>$O$28</formula>
    </cfRule>
  </conditionalFormatting>
  <conditionalFormatting sqref="D29">
    <cfRule type="expression" dxfId="535" priority="284">
      <formula>$C$29="DPP"</formula>
    </cfRule>
    <cfRule type="cellIs" dxfId="534" priority="39" operator="greaterThan">
      <formula>$O$29</formula>
    </cfRule>
  </conditionalFormatting>
  <conditionalFormatting sqref="D30">
    <cfRule type="expression" dxfId="533" priority="283">
      <formula>$C$30="DPP"</formula>
    </cfRule>
    <cfRule type="cellIs" dxfId="532" priority="38" operator="greaterThan">
      <formula>$O$30</formula>
    </cfRule>
  </conditionalFormatting>
  <conditionalFormatting sqref="D31">
    <cfRule type="expression" dxfId="531" priority="282">
      <formula>$C$31="DPP"</formula>
    </cfRule>
    <cfRule type="cellIs" dxfId="530" priority="37" operator="greaterThan">
      <formula>$O$31</formula>
    </cfRule>
  </conditionalFormatting>
  <conditionalFormatting sqref="D32">
    <cfRule type="expression" dxfId="529" priority="281">
      <formula>$C$32="DPP"</formula>
    </cfRule>
    <cfRule type="cellIs" dxfId="528" priority="36" operator="greaterThan">
      <formula>$O$32</formula>
    </cfRule>
  </conditionalFormatting>
  <conditionalFormatting sqref="D33">
    <cfRule type="expression" dxfId="527" priority="280">
      <formula>$C$33="DPP"</formula>
    </cfRule>
    <cfRule type="cellIs" dxfId="526" priority="35" operator="greaterThan">
      <formula>$O$33</formula>
    </cfRule>
  </conditionalFormatting>
  <conditionalFormatting sqref="D34">
    <cfRule type="expression" dxfId="525" priority="279">
      <formula>$C$34="DPP"</formula>
    </cfRule>
    <cfRule type="cellIs" dxfId="524" priority="34" operator="greaterThan">
      <formula>$O$34</formula>
    </cfRule>
  </conditionalFormatting>
  <conditionalFormatting sqref="D35">
    <cfRule type="expression" dxfId="523" priority="278">
      <formula>$C$35="DPP"</formula>
    </cfRule>
    <cfRule type="cellIs" dxfId="522" priority="33" operator="greaterThan">
      <formula>$O$35</formula>
    </cfRule>
  </conditionalFormatting>
  <conditionalFormatting sqref="D36">
    <cfRule type="expression" dxfId="521" priority="277">
      <formula>$C$36="DPP"</formula>
    </cfRule>
    <cfRule type="cellIs" dxfId="520" priority="32" operator="greaterThan">
      <formula>$O$36</formula>
    </cfRule>
  </conditionalFormatting>
  <conditionalFormatting sqref="D37">
    <cfRule type="expression" dxfId="519" priority="276">
      <formula>$C$37="DPP"</formula>
    </cfRule>
    <cfRule type="cellIs" dxfId="518" priority="31" operator="greaterThan">
      <formula>$O$37</formula>
    </cfRule>
  </conditionalFormatting>
  <conditionalFormatting sqref="D38">
    <cfRule type="expression" dxfId="517" priority="275">
      <formula>$C$38="DPP"</formula>
    </cfRule>
    <cfRule type="cellIs" dxfId="516" priority="30" operator="greaterThan">
      <formula>$O$38</formula>
    </cfRule>
  </conditionalFormatting>
  <conditionalFormatting sqref="D39">
    <cfRule type="expression" dxfId="515" priority="274">
      <formula>$C$39="DPP"</formula>
    </cfRule>
    <cfRule type="cellIs" dxfId="514" priority="29" operator="greaterThan">
      <formula>$O$39</formula>
    </cfRule>
  </conditionalFormatting>
  <conditionalFormatting sqref="D40">
    <cfRule type="expression" dxfId="513" priority="273">
      <formula>$C$40="DPP"</formula>
    </cfRule>
    <cfRule type="cellIs" dxfId="512" priority="28" operator="greaterThan">
      <formula>$O$40</formula>
    </cfRule>
  </conditionalFormatting>
  <conditionalFormatting sqref="D41">
    <cfRule type="expression" dxfId="511" priority="272">
      <formula>$C$41="DPP"</formula>
    </cfRule>
    <cfRule type="cellIs" dxfId="510" priority="27" operator="greaterThan">
      <formula>$O$41</formula>
    </cfRule>
  </conditionalFormatting>
  <conditionalFormatting sqref="D42">
    <cfRule type="expression" dxfId="509" priority="271">
      <formula>$C$42="DPP"</formula>
    </cfRule>
    <cfRule type="cellIs" dxfId="508" priority="26" operator="greaterThan">
      <formula>$O$42</formula>
    </cfRule>
  </conditionalFormatting>
  <conditionalFormatting sqref="D43">
    <cfRule type="expression" dxfId="507" priority="270">
      <formula>$C$43="DPP"</formula>
    </cfRule>
    <cfRule type="cellIs" dxfId="506" priority="25" operator="greaterThan">
      <formula>$O$43</formula>
    </cfRule>
  </conditionalFormatting>
  <conditionalFormatting sqref="D44">
    <cfRule type="expression" dxfId="505" priority="269">
      <formula>$C$44="DPP"</formula>
    </cfRule>
    <cfRule type="cellIs" dxfId="504" priority="24" operator="greaterThan">
      <formula>$O$44</formula>
    </cfRule>
  </conditionalFormatting>
  <conditionalFormatting sqref="D45">
    <cfRule type="expression" dxfId="503" priority="268">
      <formula>$C$45="DPP"</formula>
    </cfRule>
    <cfRule type="cellIs" dxfId="502" priority="23" operator="greaterThan">
      <formula>$O$45</formula>
    </cfRule>
  </conditionalFormatting>
  <conditionalFormatting sqref="D46">
    <cfRule type="expression" dxfId="501" priority="267">
      <formula>$C$46="DPP"</formula>
    </cfRule>
    <cfRule type="cellIs" dxfId="500" priority="22" operator="greaterThan">
      <formula>$O$46</formula>
    </cfRule>
  </conditionalFormatting>
  <conditionalFormatting sqref="D47">
    <cfRule type="expression" dxfId="499" priority="266">
      <formula>$C$47="DPP"</formula>
    </cfRule>
    <cfRule type="cellIs" dxfId="498" priority="21" operator="greaterThan">
      <formula>$O$47</formula>
    </cfRule>
  </conditionalFormatting>
  <conditionalFormatting sqref="D48">
    <cfRule type="expression" dxfId="497" priority="265">
      <formula>$C$48="DPP"</formula>
    </cfRule>
    <cfRule type="cellIs" dxfId="496" priority="20" operator="greaterThan">
      <formula>$O$48</formula>
    </cfRule>
  </conditionalFormatting>
  <conditionalFormatting sqref="D49">
    <cfRule type="expression" dxfId="495" priority="264">
      <formula>$C$49="DPP"</formula>
    </cfRule>
    <cfRule type="cellIs" dxfId="494" priority="19" operator="greaterThan">
      <formula>$O$49</formula>
    </cfRule>
  </conditionalFormatting>
  <conditionalFormatting sqref="D50">
    <cfRule type="expression" dxfId="493" priority="263">
      <formula>$C$50="DPP"</formula>
    </cfRule>
    <cfRule type="cellIs" dxfId="492" priority="18" operator="greaterThan">
      <formula>$O$50</formula>
    </cfRule>
  </conditionalFormatting>
  <conditionalFormatting sqref="D51">
    <cfRule type="expression" dxfId="491" priority="262">
      <formula>$C$51="DPP"</formula>
    </cfRule>
    <cfRule type="cellIs" dxfId="490" priority="17" operator="greaterThan">
      <formula>$O$51</formula>
    </cfRule>
  </conditionalFormatting>
  <conditionalFormatting sqref="D52">
    <cfRule type="expression" dxfId="489" priority="261">
      <formula>$C$52="DPP"</formula>
    </cfRule>
    <cfRule type="cellIs" dxfId="488" priority="16" operator="greaterThan">
      <formula>$O$52</formula>
    </cfRule>
  </conditionalFormatting>
  <conditionalFormatting sqref="D53">
    <cfRule type="expression" dxfId="487" priority="260">
      <formula>$C$53="DPP"</formula>
    </cfRule>
    <cfRule type="cellIs" dxfId="486" priority="15" operator="greaterThan">
      <formula>$O$53</formula>
    </cfRule>
  </conditionalFormatting>
  <conditionalFormatting sqref="D54">
    <cfRule type="expression" dxfId="485" priority="259">
      <formula>$C$54="DPP"</formula>
    </cfRule>
    <cfRule type="cellIs" dxfId="484" priority="14" operator="greaterThan">
      <formula>$O$54</formula>
    </cfRule>
  </conditionalFormatting>
  <conditionalFormatting sqref="D55">
    <cfRule type="expression" dxfId="483" priority="258">
      <formula>$C$55="DPP"</formula>
    </cfRule>
    <cfRule type="cellIs" dxfId="482" priority="13" operator="greaterThan">
      <formula>$O$55</formula>
    </cfRule>
  </conditionalFormatting>
  <conditionalFormatting sqref="D56">
    <cfRule type="expression" dxfId="481" priority="257">
      <formula>$C$56="DPP"</formula>
    </cfRule>
    <cfRule type="cellIs" dxfId="480" priority="12" operator="greaterThan">
      <formula>$O$56</formula>
    </cfRule>
  </conditionalFormatting>
  <conditionalFormatting sqref="D57">
    <cfRule type="expression" dxfId="479" priority="256">
      <formula>$C$57="DPP"</formula>
    </cfRule>
    <cfRule type="cellIs" dxfId="478" priority="11" operator="greaterThan">
      <formula>$O$57</formula>
    </cfRule>
  </conditionalFormatting>
  <conditionalFormatting sqref="D58">
    <cfRule type="expression" dxfId="477" priority="255">
      <formula>$C$58="DPP"</formula>
    </cfRule>
    <cfRule type="cellIs" dxfId="476" priority="10" operator="greaterThan">
      <formula>$O$58</formula>
    </cfRule>
  </conditionalFormatting>
  <conditionalFormatting sqref="D59">
    <cfRule type="expression" dxfId="475" priority="254">
      <formula>$C$59="DPP"</formula>
    </cfRule>
    <cfRule type="cellIs" dxfId="474" priority="9" operator="greaterThan">
      <formula>$O$59</formula>
    </cfRule>
  </conditionalFormatting>
  <conditionalFormatting sqref="D60">
    <cfRule type="expression" dxfId="473" priority="253">
      <formula>$C$60="DPP"</formula>
    </cfRule>
    <cfRule type="cellIs" dxfId="472" priority="8" operator="greaterThan">
      <formula>$O$60</formula>
    </cfRule>
  </conditionalFormatting>
  <conditionalFormatting sqref="D61">
    <cfRule type="expression" dxfId="471" priority="252">
      <formula>$C$61="DPP"</formula>
    </cfRule>
    <cfRule type="cellIs" dxfId="470" priority="7" operator="greaterThan">
      <formula>$O$61</formula>
    </cfRule>
  </conditionalFormatting>
  <conditionalFormatting sqref="D62">
    <cfRule type="expression" dxfId="469" priority="251">
      <formula>$C$62="DPP"</formula>
    </cfRule>
    <cfRule type="cellIs" dxfId="468" priority="6" operator="greaterThan">
      <formula>$O$62</formula>
    </cfRule>
  </conditionalFormatting>
  <conditionalFormatting sqref="D63">
    <cfRule type="expression" dxfId="467" priority="250">
      <formula>$C$63="DPP"</formula>
    </cfRule>
    <cfRule type="cellIs" dxfId="466" priority="5" operator="greaterThan">
      <formula>$O$63</formula>
    </cfRule>
  </conditionalFormatting>
  <conditionalFormatting sqref="D64">
    <cfRule type="expression" dxfId="465" priority="249">
      <formula>$C$64="DPP"</formula>
    </cfRule>
    <cfRule type="cellIs" dxfId="464" priority="4" operator="greaterThan">
      <formula>$O$64</formula>
    </cfRule>
  </conditionalFormatting>
  <conditionalFormatting sqref="D65">
    <cfRule type="expression" dxfId="463" priority="248">
      <formula>$C$65="DPP"</formula>
    </cfRule>
    <cfRule type="cellIs" dxfId="462" priority="3" operator="greaterThan">
      <formula>$O$65</formula>
    </cfRule>
  </conditionalFormatting>
  <conditionalFormatting sqref="D66">
    <cfRule type="expression" dxfId="461" priority="247">
      <formula>$C$66="DPP"</formula>
    </cfRule>
    <cfRule type="cellIs" dxfId="460" priority="2" operator="greaterThan">
      <formula>$O$66</formula>
    </cfRule>
  </conditionalFormatting>
  <conditionalFormatting sqref="E6">
    <cfRule type="expression" dxfId="459" priority="246">
      <formula>$C$6="DPP"</formula>
    </cfRule>
  </conditionalFormatting>
  <conditionalFormatting sqref="E7">
    <cfRule type="expression" dxfId="458" priority="245">
      <formula>$C$7="DPP"</formula>
    </cfRule>
  </conditionalFormatting>
  <conditionalFormatting sqref="E8">
    <cfRule type="expression" dxfId="457" priority="244">
      <formula>$C$8="DPP"</formula>
    </cfRule>
  </conditionalFormatting>
  <conditionalFormatting sqref="E9">
    <cfRule type="expression" dxfId="456" priority="243">
      <formula>$C$9="DPP"</formula>
    </cfRule>
  </conditionalFormatting>
  <conditionalFormatting sqref="E10">
    <cfRule type="expression" dxfId="455" priority="242">
      <formula>$C$10="DPP"</formula>
    </cfRule>
  </conditionalFormatting>
  <conditionalFormatting sqref="E11">
    <cfRule type="expression" dxfId="454" priority="241">
      <formula>$C$11="DPP"</formula>
    </cfRule>
  </conditionalFormatting>
  <conditionalFormatting sqref="E12">
    <cfRule type="expression" dxfId="453" priority="240">
      <formula>$C$12="DPP"</formula>
    </cfRule>
  </conditionalFormatting>
  <conditionalFormatting sqref="E13">
    <cfRule type="expression" dxfId="452" priority="239">
      <formula>$C$13="DPP"</formula>
    </cfRule>
  </conditionalFormatting>
  <conditionalFormatting sqref="E14">
    <cfRule type="expression" dxfId="451" priority="238">
      <formula>$C$14="DPP"</formula>
    </cfRule>
  </conditionalFormatting>
  <conditionalFormatting sqref="E15">
    <cfRule type="expression" dxfId="450" priority="237">
      <formula>$C$15="DPP"</formula>
    </cfRule>
  </conditionalFormatting>
  <conditionalFormatting sqref="E16">
    <cfRule type="expression" dxfId="449" priority="235">
      <formula>$C$16="DPP"</formula>
    </cfRule>
  </conditionalFormatting>
  <conditionalFormatting sqref="E17">
    <cfRule type="expression" dxfId="448" priority="234">
      <formula>$C$17="DPP"</formula>
    </cfRule>
  </conditionalFormatting>
  <conditionalFormatting sqref="E18">
    <cfRule type="expression" dxfId="447" priority="233">
      <formula>$C$18="DPP"</formula>
    </cfRule>
  </conditionalFormatting>
  <conditionalFormatting sqref="E19">
    <cfRule type="expression" dxfId="446" priority="232">
      <formula>$C$19="DPP"</formula>
    </cfRule>
  </conditionalFormatting>
  <conditionalFormatting sqref="E20">
    <cfRule type="expression" dxfId="445" priority="231">
      <formula>$C$20="DPP"</formula>
    </cfRule>
  </conditionalFormatting>
  <conditionalFormatting sqref="E21">
    <cfRule type="expression" dxfId="444" priority="230">
      <formula>$C$21="DPP"</formula>
    </cfRule>
  </conditionalFormatting>
  <conditionalFormatting sqref="E22">
    <cfRule type="expression" dxfId="443" priority="229">
      <formula>$C$22="DPP"</formula>
    </cfRule>
  </conditionalFormatting>
  <conditionalFormatting sqref="E23">
    <cfRule type="expression" dxfId="442" priority="228">
      <formula>$C$23="DPP"</formula>
    </cfRule>
  </conditionalFormatting>
  <conditionalFormatting sqref="E24">
    <cfRule type="expression" dxfId="441" priority="227">
      <formula>$C$24="DPP"</formula>
    </cfRule>
  </conditionalFormatting>
  <conditionalFormatting sqref="E25">
    <cfRule type="expression" dxfId="440" priority="226">
      <formula>$C$25="DPP"</formula>
    </cfRule>
  </conditionalFormatting>
  <conditionalFormatting sqref="E26">
    <cfRule type="expression" dxfId="439" priority="225">
      <formula>$C$26="DPP"</formula>
    </cfRule>
  </conditionalFormatting>
  <conditionalFormatting sqref="E27">
    <cfRule type="expression" dxfId="438" priority="224">
      <formula>$C$27="DPP"</formula>
    </cfRule>
  </conditionalFormatting>
  <conditionalFormatting sqref="E28">
    <cfRule type="expression" dxfId="437" priority="223">
      <formula>$C$28="DPP"</formula>
    </cfRule>
  </conditionalFormatting>
  <conditionalFormatting sqref="E29">
    <cfRule type="expression" dxfId="436" priority="222">
      <formula>$C$29="DPP"</formula>
    </cfRule>
  </conditionalFormatting>
  <conditionalFormatting sqref="E30">
    <cfRule type="expression" dxfId="435" priority="221">
      <formula>$C$30="DPP"</formula>
    </cfRule>
  </conditionalFormatting>
  <conditionalFormatting sqref="E31">
    <cfRule type="expression" dxfId="434" priority="220">
      <formula>$C$31="DPP"</formula>
    </cfRule>
  </conditionalFormatting>
  <conditionalFormatting sqref="E32">
    <cfRule type="expression" dxfId="433" priority="219">
      <formula>$C$32="DPP"</formula>
    </cfRule>
  </conditionalFormatting>
  <conditionalFormatting sqref="E33">
    <cfRule type="expression" dxfId="432" priority="218">
      <formula>$C$33="DPP"</formula>
    </cfRule>
  </conditionalFormatting>
  <conditionalFormatting sqref="E34">
    <cfRule type="expression" dxfId="431" priority="217">
      <formula>$C$34="DPP"</formula>
    </cfRule>
  </conditionalFormatting>
  <conditionalFormatting sqref="E35">
    <cfRule type="expression" dxfId="430" priority="216">
      <formula>$C$35="DPP"</formula>
    </cfRule>
  </conditionalFormatting>
  <conditionalFormatting sqref="E36">
    <cfRule type="expression" dxfId="429" priority="215">
      <formula>$C$36="DPP"</formula>
    </cfRule>
  </conditionalFormatting>
  <conditionalFormatting sqref="E37">
    <cfRule type="expression" dxfId="428" priority="214">
      <formula>$C$37="DPP"</formula>
    </cfRule>
  </conditionalFormatting>
  <conditionalFormatting sqref="E38">
    <cfRule type="expression" dxfId="427" priority="213">
      <formula>$C$38="DPP"</formula>
    </cfRule>
  </conditionalFormatting>
  <conditionalFormatting sqref="E39">
    <cfRule type="expression" dxfId="426" priority="212">
      <formula>$C$39="DPP"</formula>
    </cfRule>
  </conditionalFormatting>
  <conditionalFormatting sqref="E40">
    <cfRule type="expression" dxfId="425" priority="211">
      <formula>$C$40="DPP"</formula>
    </cfRule>
  </conditionalFormatting>
  <conditionalFormatting sqref="E41">
    <cfRule type="expression" dxfId="424" priority="210">
      <formula>$C$41="DPP"</formula>
    </cfRule>
  </conditionalFormatting>
  <conditionalFormatting sqref="E42">
    <cfRule type="expression" dxfId="423" priority="209">
      <formula>$C$42="DPP"</formula>
    </cfRule>
  </conditionalFormatting>
  <conditionalFormatting sqref="E43">
    <cfRule type="expression" dxfId="422" priority="208">
      <formula>$C$43="DPP"</formula>
    </cfRule>
  </conditionalFormatting>
  <conditionalFormatting sqref="E44">
    <cfRule type="expression" dxfId="421" priority="207">
      <formula>$C$44="DPP"</formula>
    </cfRule>
  </conditionalFormatting>
  <conditionalFormatting sqref="E45">
    <cfRule type="expression" dxfId="420" priority="206">
      <formula>$C$45="DPP"</formula>
    </cfRule>
  </conditionalFormatting>
  <conditionalFormatting sqref="E46">
    <cfRule type="expression" dxfId="419" priority="205">
      <formula>$C$46="DPP"</formula>
    </cfRule>
  </conditionalFormatting>
  <conditionalFormatting sqref="E47">
    <cfRule type="expression" dxfId="418" priority="204">
      <formula>$C$47="DPP"</formula>
    </cfRule>
  </conditionalFormatting>
  <conditionalFormatting sqref="E48">
    <cfRule type="expression" dxfId="417" priority="203">
      <formula>$C$48="DPP"</formula>
    </cfRule>
  </conditionalFormatting>
  <conditionalFormatting sqref="E49">
    <cfRule type="expression" dxfId="416" priority="202">
      <formula>$C$49="DPP"</formula>
    </cfRule>
  </conditionalFormatting>
  <conditionalFormatting sqref="E50">
    <cfRule type="expression" dxfId="415" priority="201">
      <formula>$C$50="DPP"</formula>
    </cfRule>
  </conditionalFormatting>
  <conditionalFormatting sqref="E51">
    <cfRule type="expression" dxfId="414" priority="200">
      <formula>$C$51="DPP"</formula>
    </cfRule>
  </conditionalFormatting>
  <conditionalFormatting sqref="E52">
    <cfRule type="expression" dxfId="413" priority="199">
      <formula>$C$52="DPP"</formula>
    </cfRule>
  </conditionalFormatting>
  <conditionalFormatting sqref="E53">
    <cfRule type="expression" dxfId="412" priority="198">
      <formula>$C$53="DPP"</formula>
    </cfRule>
  </conditionalFormatting>
  <conditionalFormatting sqref="E54">
    <cfRule type="expression" dxfId="411" priority="197">
      <formula>$C$54="DPP"</formula>
    </cfRule>
  </conditionalFormatting>
  <conditionalFormatting sqref="E55">
    <cfRule type="expression" dxfId="410" priority="196">
      <formula>$C$55="DPP"</formula>
    </cfRule>
  </conditionalFormatting>
  <conditionalFormatting sqref="E56">
    <cfRule type="expression" dxfId="409" priority="195">
      <formula>$C$56="DPP"</formula>
    </cfRule>
  </conditionalFormatting>
  <conditionalFormatting sqref="E57">
    <cfRule type="expression" dxfId="408" priority="194">
      <formula>$C$57="DPP"</formula>
    </cfRule>
  </conditionalFormatting>
  <conditionalFormatting sqref="E58">
    <cfRule type="expression" dxfId="407" priority="193">
      <formula>$C$58="DPP"</formula>
    </cfRule>
  </conditionalFormatting>
  <conditionalFormatting sqref="E59">
    <cfRule type="expression" dxfId="406" priority="192">
      <formula>$C$59="DPP"</formula>
    </cfRule>
  </conditionalFormatting>
  <conditionalFormatting sqref="E60">
    <cfRule type="expression" dxfId="405" priority="191">
      <formula>$C$60="DPP"</formula>
    </cfRule>
  </conditionalFormatting>
  <conditionalFormatting sqref="E61">
    <cfRule type="expression" dxfId="404" priority="190">
      <formula>$C$61="DPP"</formula>
    </cfRule>
  </conditionalFormatting>
  <conditionalFormatting sqref="E62">
    <cfRule type="expression" dxfId="403" priority="189">
      <formula>$C$62="DPP"</formula>
    </cfRule>
  </conditionalFormatting>
  <conditionalFormatting sqref="E63">
    <cfRule type="expression" dxfId="402" priority="188">
      <formula>$C$63="DPP"</formula>
    </cfRule>
  </conditionalFormatting>
  <conditionalFormatting sqref="E64">
    <cfRule type="expression" dxfId="401" priority="187">
      <formula>$C$64="DPP"</formula>
    </cfRule>
  </conditionalFormatting>
  <conditionalFormatting sqref="E65">
    <cfRule type="expression" dxfId="400" priority="186">
      <formula>$C$65="DPP"</formula>
    </cfRule>
  </conditionalFormatting>
  <conditionalFormatting sqref="E66">
    <cfRule type="expression" dxfId="399" priority="185">
      <formula>$C$66="DPP"</formula>
    </cfRule>
  </conditionalFormatting>
  <conditionalFormatting sqref="F6">
    <cfRule type="expression" dxfId="398" priority="184">
      <formula>$C$6="DPP"</formula>
    </cfRule>
  </conditionalFormatting>
  <conditionalFormatting sqref="F7">
    <cfRule type="expression" dxfId="397" priority="183">
      <formula>$C$7="DPP"</formula>
    </cfRule>
  </conditionalFormatting>
  <conditionalFormatting sqref="F8">
    <cfRule type="expression" dxfId="396" priority="182">
      <formula>$C$8="DPP"</formula>
    </cfRule>
  </conditionalFormatting>
  <conditionalFormatting sqref="F9">
    <cfRule type="expression" dxfId="395" priority="181">
      <formula>$C$9="DPP"</formula>
    </cfRule>
  </conditionalFormatting>
  <conditionalFormatting sqref="F10">
    <cfRule type="expression" dxfId="394" priority="180">
      <formula>$C$10="DPP"</formula>
    </cfRule>
  </conditionalFormatting>
  <conditionalFormatting sqref="F11">
    <cfRule type="expression" dxfId="393" priority="179">
      <formula>$C$11="DPP"</formula>
    </cfRule>
  </conditionalFormatting>
  <conditionalFormatting sqref="F12">
    <cfRule type="expression" dxfId="392" priority="178">
      <formula>$C$12="DPP"</formula>
    </cfRule>
  </conditionalFormatting>
  <conditionalFormatting sqref="F13">
    <cfRule type="expression" dxfId="391" priority="177">
      <formula>$C$13="DPP"</formula>
    </cfRule>
  </conditionalFormatting>
  <conditionalFormatting sqref="F14">
    <cfRule type="expression" dxfId="390" priority="176">
      <formula>$C$14="DPP"</formula>
    </cfRule>
  </conditionalFormatting>
  <conditionalFormatting sqref="F15">
    <cfRule type="expression" dxfId="389" priority="175">
      <formula>$C$15="DPP"</formula>
    </cfRule>
  </conditionalFormatting>
  <conditionalFormatting sqref="F16">
    <cfRule type="expression" dxfId="388" priority="174">
      <formula>$C$16="DPP"</formula>
    </cfRule>
  </conditionalFormatting>
  <conditionalFormatting sqref="F17">
    <cfRule type="expression" dxfId="387" priority="173">
      <formula>$C$17="DPP"</formula>
    </cfRule>
  </conditionalFormatting>
  <conditionalFormatting sqref="F18">
    <cfRule type="expression" dxfId="386" priority="172">
      <formula>$C$18="DPP"</formula>
    </cfRule>
  </conditionalFormatting>
  <conditionalFormatting sqref="F19">
    <cfRule type="expression" dxfId="385" priority="171">
      <formula>$C$19="DPP"</formula>
    </cfRule>
  </conditionalFormatting>
  <conditionalFormatting sqref="F20">
    <cfRule type="expression" dxfId="384" priority="170">
      <formula>$C$20="DPP"</formula>
    </cfRule>
  </conditionalFormatting>
  <conditionalFormatting sqref="F21">
    <cfRule type="expression" dxfId="383" priority="169">
      <formula>$C$21="DPP"</formula>
    </cfRule>
  </conditionalFormatting>
  <conditionalFormatting sqref="F22">
    <cfRule type="expression" dxfId="382" priority="168">
      <formula>$C$22="DPP"</formula>
    </cfRule>
  </conditionalFormatting>
  <conditionalFormatting sqref="F23">
    <cfRule type="expression" dxfId="381" priority="167">
      <formula>$C$23="DPP"</formula>
    </cfRule>
  </conditionalFormatting>
  <conditionalFormatting sqref="F24">
    <cfRule type="expression" dxfId="380" priority="166">
      <formula>$C$24="DPP"</formula>
    </cfRule>
  </conditionalFormatting>
  <conditionalFormatting sqref="F25">
    <cfRule type="expression" dxfId="379" priority="165">
      <formula>$C$25="DPP"</formula>
    </cfRule>
  </conditionalFormatting>
  <conditionalFormatting sqref="F26">
    <cfRule type="expression" dxfId="378" priority="164">
      <formula>$C$26="DPP"</formula>
    </cfRule>
  </conditionalFormatting>
  <conditionalFormatting sqref="F27">
    <cfRule type="expression" dxfId="377" priority="163">
      <formula>$C$27="DPP"</formula>
    </cfRule>
  </conditionalFormatting>
  <conditionalFormatting sqref="F28">
    <cfRule type="expression" dxfId="376" priority="162">
      <formula>$C$28="DPP"</formula>
    </cfRule>
  </conditionalFormatting>
  <conditionalFormatting sqref="F29">
    <cfRule type="expression" dxfId="375" priority="161">
      <formula>$C$29="DPP"</formula>
    </cfRule>
  </conditionalFormatting>
  <conditionalFormatting sqref="F30">
    <cfRule type="expression" dxfId="374" priority="160">
      <formula>$C$30="DPP"</formula>
    </cfRule>
  </conditionalFormatting>
  <conditionalFormatting sqref="F31">
    <cfRule type="expression" dxfId="373" priority="159">
      <formula>$C$31="DPP"</formula>
    </cfRule>
  </conditionalFormatting>
  <conditionalFormatting sqref="F32">
    <cfRule type="expression" dxfId="372" priority="158">
      <formula>$C$32="DPP"</formula>
    </cfRule>
  </conditionalFormatting>
  <conditionalFormatting sqref="F33">
    <cfRule type="expression" dxfId="371" priority="157">
      <formula>$C$33="DPP"</formula>
    </cfRule>
  </conditionalFormatting>
  <conditionalFormatting sqref="F34">
    <cfRule type="expression" dxfId="370" priority="156">
      <formula>$C$34="DPP"</formula>
    </cfRule>
  </conditionalFormatting>
  <conditionalFormatting sqref="F35">
    <cfRule type="expression" dxfId="369" priority="155">
      <formula>$C$35="DPP"</formula>
    </cfRule>
  </conditionalFormatting>
  <conditionalFormatting sqref="F36">
    <cfRule type="expression" dxfId="368" priority="154">
      <formula>$C$36="DPP"</formula>
    </cfRule>
  </conditionalFormatting>
  <conditionalFormatting sqref="F37">
    <cfRule type="expression" dxfId="367" priority="153">
      <formula>$C$37="DPP"</formula>
    </cfRule>
  </conditionalFormatting>
  <conditionalFormatting sqref="F38">
    <cfRule type="expression" dxfId="366" priority="152">
      <formula>$C$38="DPP"</formula>
    </cfRule>
  </conditionalFormatting>
  <conditionalFormatting sqref="F39">
    <cfRule type="expression" dxfId="365" priority="151">
      <formula>$C$39="DPP"</formula>
    </cfRule>
  </conditionalFormatting>
  <conditionalFormatting sqref="F40">
    <cfRule type="expression" dxfId="364" priority="150">
      <formula>$C$40="DPP"</formula>
    </cfRule>
  </conditionalFormatting>
  <conditionalFormatting sqref="F41">
    <cfRule type="expression" dxfId="363" priority="149">
      <formula>$C$41="DPP"</formula>
    </cfRule>
  </conditionalFormatting>
  <conditionalFormatting sqref="F42">
    <cfRule type="expression" dxfId="362" priority="148">
      <formula>$C$42="DPP"</formula>
    </cfRule>
  </conditionalFormatting>
  <conditionalFormatting sqref="F43">
    <cfRule type="expression" dxfId="361" priority="147">
      <formula>$C$43="DPP"</formula>
    </cfRule>
  </conditionalFormatting>
  <conditionalFormatting sqref="F44">
    <cfRule type="expression" dxfId="360" priority="146">
      <formula>$C$44="DPP"</formula>
    </cfRule>
  </conditionalFormatting>
  <conditionalFormatting sqref="F45">
    <cfRule type="expression" dxfId="359" priority="145">
      <formula>$C$45="DPP"</formula>
    </cfRule>
  </conditionalFormatting>
  <conditionalFormatting sqref="F46">
    <cfRule type="expression" dxfId="358" priority="144">
      <formula>$C$46="DPP"</formula>
    </cfRule>
  </conditionalFormatting>
  <conditionalFormatting sqref="F47">
    <cfRule type="expression" dxfId="357" priority="143">
      <formula>$C$47="DPP"</formula>
    </cfRule>
  </conditionalFormatting>
  <conditionalFormatting sqref="F48">
    <cfRule type="expression" dxfId="356" priority="142">
      <formula>$C$48="DPP"</formula>
    </cfRule>
  </conditionalFormatting>
  <conditionalFormatting sqref="F49">
    <cfRule type="expression" dxfId="355" priority="141">
      <formula>$C$49="DPP"</formula>
    </cfRule>
  </conditionalFormatting>
  <conditionalFormatting sqref="F50">
    <cfRule type="expression" dxfId="354" priority="140">
      <formula>$C$50="DPP"</formula>
    </cfRule>
  </conditionalFormatting>
  <conditionalFormatting sqref="F51">
    <cfRule type="expression" dxfId="353" priority="139">
      <formula>$C$51="DPP"</formula>
    </cfRule>
  </conditionalFormatting>
  <conditionalFormatting sqref="F52">
    <cfRule type="expression" dxfId="352" priority="138">
      <formula>$C$52="DPP"</formula>
    </cfRule>
  </conditionalFormatting>
  <conditionalFormatting sqref="F53">
    <cfRule type="expression" dxfId="351" priority="137">
      <formula>$C$53="DPP"</formula>
    </cfRule>
  </conditionalFormatting>
  <conditionalFormatting sqref="F54">
    <cfRule type="expression" dxfId="350" priority="136">
      <formula>$C$54="DPP"</formula>
    </cfRule>
  </conditionalFormatting>
  <conditionalFormatting sqref="F55">
    <cfRule type="expression" dxfId="349" priority="135">
      <formula>$C$55="DPP"</formula>
    </cfRule>
  </conditionalFormatting>
  <conditionalFormatting sqref="F56">
    <cfRule type="expression" dxfId="348" priority="134">
      <formula>$C$56="DPP"</formula>
    </cfRule>
  </conditionalFormatting>
  <conditionalFormatting sqref="F57">
    <cfRule type="expression" dxfId="347" priority="133">
      <formula>$C$57="DPP"</formula>
    </cfRule>
  </conditionalFormatting>
  <conditionalFormatting sqref="F58">
    <cfRule type="expression" dxfId="346" priority="132">
      <formula>$C$58="DPP"</formula>
    </cfRule>
  </conditionalFormatting>
  <conditionalFormatting sqref="F59">
    <cfRule type="expression" dxfId="345" priority="131">
      <formula>$C$59="DPP"</formula>
    </cfRule>
  </conditionalFormatting>
  <conditionalFormatting sqref="F60">
    <cfRule type="expression" dxfId="344" priority="130">
      <formula>$C$60="DPP"</formula>
    </cfRule>
  </conditionalFormatting>
  <conditionalFormatting sqref="F61">
    <cfRule type="expression" dxfId="343" priority="129">
      <formula>$C$61="DPP"</formula>
    </cfRule>
  </conditionalFormatting>
  <conditionalFormatting sqref="F62">
    <cfRule type="expression" dxfId="342" priority="128">
      <formula>$C$62="DPP"</formula>
    </cfRule>
  </conditionalFormatting>
  <conditionalFormatting sqref="F63">
    <cfRule type="expression" dxfId="341" priority="127">
      <formula>$C$63="DPP"</formula>
    </cfRule>
  </conditionalFormatting>
  <conditionalFormatting sqref="F64">
    <cfRule type="expression" dxfId="340" priority="126">
      <formula>$C$64="DPP"</formula>
    </cfRule>
  </conditionalFormatting>
  <conditionalFormatting sqref="F65">
    <cfRule type="expression" dxfId="339" priority="125">
      <formula>$C$65="DPP"</formula>
    </cfRule>
  </conditionalFormatting>
  <conditionalFormatting sqref="F66">
    <cfRule type="expression" dxfId="338" priority="124">
      <formula>$C$66="DPP"</formula>
    </cfRule>
  </conditionalFormatting>
  <conditionalFormatting sqref="G6">
    <cfRule type="expression" dxfId="337" priority="123">
      <formula>$C$6="DPP"</formula>
    </cfRule>
  </conditionalFormatting>
  <conditionalFormatting sqref="G7">
    <cfRule type="expression" dxfId="336" priority="122">
      <formula>$C$7="DPP"</formula>
    </cfRule>
  </conditionalFormatting>
  <conditionalFormatting sqref="G8">
    <cfRule type="expression" dxfId="335" priority="121">
      <formula>$C$8="DPP"</formula>
    </cfRule>
  </conditionalFormatting>
  <conditionalFormatting sqref="G9">
    <cfRule type="expression" dxfId="334" priority="120">
      <formula>$C$9="DPP"</formula>
    </cfRule>
  </conditionalFormatting>
  <conditionalFormatting sqref="G10">
    <cfRule type="expression" dxfId="333" priority="119">
      <formula>$C$10="DPP"</formula>
    </cfRule>
  </conditionalFormatting>
  <conditionalFormatting sqref="G11">
    <cfRule type="expression" dxfId="332" priority="118">
      <formula>$C$11="DPP"</formula>
    </cfRule>
  </conditionalFormatting>
  <conditionalFormatting sqref="G12">
    <cfRule type="expression" dxfId="331" priority="117">
      <formula>$C$12="DPP"</formula>
    </cfRule>
  </conditionalFormatting>
  <conditionalFormatting sqref="G13">
    <cfRule type="expression" dxfId="330" priority="116">
      <formula>$C$13="DPP"</formula>
    </cfRule>
  </conditionalFormatting>
  <conditionalFormatting sqref="G14">
    <cfRule type="expression" dxfId="329" priority="115">
      <formula>$C$14="DPP"</formula>
    </cfRule>
  </conditionalFormatting>
  <conditionalFormatting sqref="G15">
    <cfRule type="expression" dxfId="328" priority="114">
      <formula>$C$15="DPP"</formula>
    </cfRule>
  </conditionalFormatting>
  <conditionalFormatting sqref="G16">
    <cfRule type="expression" dxfId="327" priority="113">
      <formula>$C$16="DPP"</formula>
    </cfRule>
  </conditionalFormatting>
  <conditionalFormatting sqref="G17">
    <cfRule type="expression" dxfId="326" priority="112">
      <formula>$C$17="DPP"</formula>
    </cfRule>
  </conditionalFormatting>
  <conditionalFormatting sqref="G18">
    <cfRule type="expression" dxfId="325" priority="111">
      <formula>$C$18="DPP"</formula>
    </cfRule>
  </conditionalFormatting>
  <conditionalFormatting sqref="G19">
    <cfRule type="expression" dxfId="324" priority="110">
      <formula>$C$19="DPP"</formula>
    </cfRule>
  </conditionalFormatting>
  <conditionalFormatting sqref="G20">
    <cfRule type="expression" dxfId="323" priority="109">
      <formula>$C$20="DPP"</formula>
    </cfRule>
  </conditionalFormatting>
  <conditionalFormatting sqref="G21">
    <cfRule type="expression" dxfId="322" priority="108">
      <formula>$C$21="DPP"</formula>
    </cfRule>
  </conditionalFormatting>
  <conditionalFormatting sqref="G22">
    <cfRule type="expression" dxfId="321" priority="107">
      <formula>$C$22="DPP"</formula>
    </cfRule>
  </conditionalFormatting>
  <conditionalFormatting sqref="G23">
    <cfRule type="expression" dxfId="320" priority="106">
      <formula>$C$23="DPP"</formula>
    </cfRule>
  </conditionalFormatting>
  <conditionalFormatting sqref="G24">
    <cfRule type="expression" dxfId="319" priority="105">
      <formula>$C$24="DPP"</formula>
    </cfRule>
  </conditionalFormatting>
  <conditionalFormatting sqref="G25">
    <cfRule type="expression" dxfId="318" priority="104">
      <formula>$C$25="DPP"</formula>
    </cfRule>
  </conditionalFormatting>
  <conditionalFormatting sqref="G26">
    <cfRule type="expression" dxfId="317" priority="103">
      <formula>$C$26="DPP"</formula>
    </cfRule>
  </conditionalFormatting>
  <conditionalFormatting sqref="G27">
    <cfRule type="expression" dxfId="316" priority="102">
      <formula>$C$27="DPP"</formula>
    </cfRule>
  </conditionalFormatting>
  <conditionalFormatting sqref="G28">
    <cfRule type="expression" dxfId="315" priority="101">
      <formula>$C$28="DPP"</formula>
    </cfRule>
  </conditionalFormatting>
  <conditionalFormatting sqref="G29">
    <cfRule type="expression" dxfId="314" priority="100">
      <formula>$C$29="DPP"</formula>
    </cfRule>
  </conditionalFormatting>
  <conditionalFormatting sqref="G30">
    <cfRule type="expression" dxfId="313" priority="99">
      <formula>$C$30="DPP"</formula>
    </cfRule>
  </conditionalFormatting>
  <conditionalFormatting sqref="G31">
    <cfRule type="expression" dxfId="312" priority="98">
      <formula>$C$31="DPP"</formula>
    </cfRule>
  </conditionalFormatting>
  <conditionalFormatting sqref="G32">
    <cfRule type="expression" dxfId="311" priority="97">
      <formula>$C$32="DPP"</formula>
    </cfRule>
  </conditionalFormatting>
  <conditionalFormatting sqref="G33">
    <cfRule type="expression" dxfId="310" priority="96">
      <formula>$C$33="DPP"</formula>
    </cfRule>
  </conditionalFormatting>
  <conditionalFormatting sqref="G34">
    <cfRule type="expression" dxfId="309" priority="95">
      <formula>$C$34="DPP"</formula>
    </cfRule>
  </conditionalFormatting>
  <conditionalFormatting sqref="G35">
    <cfRule type="expression" dxfId="308" priority="94">
      <formula>$C$35="DPP"</formula>
    </cfRule>
  </conditionalFormatting>
  <conditionalFormatting sqref="G36">
    <cfRule type="expression" dxfId="307" priority="93">
      <formula>$C$36="DPP"</formula>
    </cfRule>
  </conditionalFormatting>
  <conditionalFormatting sqref="G37">
    <cfRule type="expression" dxfId="306" priority="92">
      <formula>$C$37="DPP"</formula>
    </cfRule>
  </conditionalFormatting>
  <conditionalFormatting sqref="G38">
    <cfRule type="expression" dxfId="305" priority="91">
      <formula>$C$38="DPP"</formula>
    </cfRule>
  </conditionalFormatting>
  <conditionalFormatting sqref="G39">
    <cfRule type="expression" dxfId="304" priority="90">
      <formula>$C$39="DPP"</formula>
    </cfRule>
  </conditionalFormatting>
  <conditionalFormatting sqref="G40">
    <cfRule type="expression" dxfId="303" priority="89">
      <formula>$C$40="DPP"</formula>
    </cfRule>
  </conditionalFormatting>
  <conditionalFormatting sqref="G41">
    <cfRule type="expression" dxfId="302" priority="88">
      <formula>$C$41="DPP"</formula>
    </cfRule>
  </conditionalFormatting>
  <conditionalFormatting sqref="G42">
    <cfRule type="expression" dxfId="301" priority="87">
      <formula>$C$42="DPP"</formula>
    </cfRule>
  </conditionalFormatting>
  <conditionalFormatting sqref="G43">
    <cfRule type="expression" dxfId="300" priority="86">
      <formula>$C$43="DPP"</formula>
    </cfRule>
  </conditionalFormatting>
  <conditionalFormatting sqref="G44">
    <cfRule type="expression" dxfId="299" priority="85">
      <formula>$C$44="DPP"</formula>
    </cfRule>
  </conditionalFormatting>
  <conditionalFormatting sqref="G45">
    <cfRule type="expression" dxfId="298" priority="84">
      <formula>$C$45="DPP"</formula>
    </cfRule>
  </conditionalFormatting>
  <conditionalFormatting sqref="G46">
    <cfRule type="expression" dxfId="297" priority="83">
      <formula>$C$46="DPP"</formula>
    </cfRule>
  </conditionalFormatting>
  <conditionalFormatting sqref="G47">
    <cfRule type="expression" dxfId="296" priority="82">
      <formula>$C$47="DPP"</formula>
    </cfRule>
  </conditionalFormatting>
  <conditionalFormatting sqref="G48">
    <cfRule type="expression" dxfId="295" priority="81">
      <formula>$C$48="DPP"</formula>
    </cfRule>
  </conditionalFormatting>
  <conditionalFormatting sqref="G49">
    <cfRule type="expression" dxfId="294" priority="80">
      <formula>$C$49="DPP"</formula>
    </cfRule>
  </conditionalFormatting>
  <conditionalFormatting sqref="G50">
    <cfRule type="expression" dxfId="293" priority="79">
      <formula>$C$50="DPP"</formula>
    </cfRule>
  </conditionalFormatting>
  <conditionalFormatting sqref="G51">
    <cfRule type="expression" dxfId="292" priority="78">
      <formula>$C$51="DPP"</formula>
    </cfRule>
  </conditionalFormatting>
  <conditionalFormatting sqref="G52">
    <cfRule type="expression" dxfId="291" priority="77">
      <formula>$C$52="DPP"</formula>
    </cfRule>
  </conditionalFormatting>
  <conditionalFormatting sqref="G53">
    <cfRule type="expression" dxfId="290" priority="76">
      <formula>$C$53="DPP"</formula>
    </cfRule>
  </conditionalFormatting>
  <conditionalFormatting sqref="G54">
    <cfRule type="expression" dxfId="289" priority="75">
      <formula>$C$54="DPP"</formula>
    </cfRule>
  </conditionalFormatting>
  <conditionalFormatting sqref="G55">
    <cfRule type="expression" dxfId="288" priority="74">
      <formula>$C$55="DPP"</formula>
    </cfRule>
  </conditionalFormatting>
  <conditionalFormatting sqref="G56">
    <cfRule type="expression" dxfId="287" priority="73">
      <formula>$C$56="DPP"</formula>
    </cfRule>
  </conditionalFormatting>
  <conditionalFormatting sqref="G57">
    <cfRule type="expression" dxfId="286" priority="72">
      <formula>$C$57="DPP"</formula>
    </cfRule>
  </conditionalFormatting>
  <conditionalFormatting sqref="G58">
    <cfRule type="expression" dxfId="285" priority="71">
      <formula>$C$58="DPP"</formula>
    </cfRule>
  </conditionalFormatting>
  <conditionalFormatting sqref="G59">
    <cfRule type="expression" dxfId="284" priority="70">
      <formula>$C$59="DPP"</formula>
    </cfRule>
  </conditionalFormatting>
  <conditionalFormatting sqref="G60">
    <cfRule type="expression" dxfId="283" priority="69">
      <formula>$C$60="DPP"</formula>
    </cfRule>
  </conditionalFormatting>
  <conditionalFormatting sqref="G61">
    <cfRule type="expression" dxfId="282" priority="68">
      <formula>$C$61="DPP"</formula>
    </cfRule>
  </conditionalFormatting>
  <conditionalFormatting sqref="G62">
    <cfRule type="expression" dxfId="281" priority="67">
      <formula>$C$62="DPP"</formula>
    </cfRule>
  </conditionalFormatting>
  <conditionalFormatting sqref="G63">
    <cfRule type="expression" dxfId="280" priority="66">
      <formula>$C$63="DPP"</formula>
    </cfRule>
  </conditionalFormatting>
  <conditionalFormatting sqref="G64">
    <cfRule type="expression" dxfId="279" priority="65">
      <formula>$C$64="DPP"</formula>
    </cfRule>
  </conditionalFormatting>
  <conditionalFormatting sqref="G65">
    <cfRule type="expression" dxfId="278" priority="64">
      <formula>$C$65="DPP"</formula>
    </cfRule>
  </conditionalFormatting>
  <conditionalFormatting sqref="G66">
    <cfRule type="expression" dxfId="277" priority="63">
      <formula>$C$66="DPP"</formula>
    </cfRule>
  </conditionalFormatting>
  <conditionalFormatting sqref="J6:M66">
    <cfRule type="cellIs" dxfId="276" priority="1" operator="notEqual">
      <formula>0</formula>
    </cfRule>
  </conditionalFormatting>
  <dataValidations xWindow="462" yWindow="390" count="4">
    <dataValidation type="date" allowBlank="1" showInputMessage="1" showErrorMessage="1" error="datum musí být v rozmezí od 01.01.2024 do 31.12.2024" prompt="datum ve formátu dd.mm.2024" sqref="F6:G66" xr:uid="{1BFA9218-FBD4-4F75-9A34-684B9E92804E}">
      <formula1>45292</formula1>
      <formula2>45657</formula2>
    </dataValidation>
    <dataValidation type="decimal" allowBlank="1" showInputMessage="1" showErrorMessage="1" error="číslo musí být v intervalu 0,00 - 1,00" prompt="zadejte číslo v intervalu 0,00 - 1,00" sqref="D6:D66" xr:uid="{A88DD0E1-C4B9-4B77-9077-6BF37317A466}">
      <formula1>0</formula1>
      <formula2>1</formula2>
    </dataValidation>
    <dataValidation type="list" allowBlank="1" showInputMessage="1" showErrorMessage="1" prompt="vyberte prosím ze seznamu" sqref="C6:C66" xr:uid="{0F1F8A92-B1C9-422B-9EBB-63DCD3F33D96}">
      <formula1>"PP,DPP,DPČ,OS"</formula1>
    </dataValidation>
    <dataValidation type="decimal" allowBlank="1" showInputMessage="1" showErrorMessage="1" error="číslo musí být větší, nebo rovno 1,00 a max. 300" prompt="zadejte číslo větší, nebo rovno 1,00 a max. 300" sqref="E6:E66" xr:uid="{3DC06E77-5EB7-4CC5-B2D8-72AFB89CA586}">
      <formula1>1</formula1>
      <formula2>300</formula2>
    </dataValidation>
  </dataValidations>
  <pageMargins left="0.7" right="0.7" top="0.78740157499999996" bottom="0.78740157499999996" header="0.3" footer="0.3"/>
  <pageSetup paperSize="9" orientation="portrait" verticalDpi="0" r:id="rId1"/>
  <ignoredErrors>
    <ignoredError sqref="J67" formula="1"/>
  </ignoredErrors>
  <extLst>
    <ext xmlns:x14="http://schemas.microsoft.com/office/spreadsheetml/2009/9/main" uri="{CCE6A557-97BC-4b89-ADB6-D9C93CAAB3DF}">
      <x14:dataValidations xmlns:xm="http://schemas.microsoft.com/office/excel/2006/main" xWindow="462" yWindow="390" count="1">
        <x14:dataValidation type="list" showInputMessage="1" showErrorMessage="1" prompt="Vyberte prosím ze seznamu" xr:uid="{38697E73-FC72-4079-8386-B900F9A6B9FF}">
          <x14:formula1>
            <xm:f>'data II'!$A$2:$A$28</xm:f>
          </x14:formula1>
          <xm:sqref>B6:B66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
    <tabColor rgb="FF92D050"/>
    <pageSetUpPr fitToPage="1"/>
  </sheetPr>
  <dimension ref="A1:Z92"/>
  <sheetViews>
    <sheetView showGridLines="0" topLeftCell="A81" zoomScaleNormal="100" workbookViewId="0">
      <selection activeCell="K87" sqref="K87"/>
    </sheetView>
  </sheetViews>
  <sheetFormatPr defaultRowHeight="14.25" x14ac:dyDescent="0.2"/>
  <cols>
    <col min="1" max="4" width="10.28515625" style="3" customWidth="1"/>
    <col min="5" max="6" width="15.7109375" style="3" customWidth="1"/>
    <col min="7" max="7" width="15.7109375" style="3" hidden="1" customWidth="1"/>
    <col min="8" max="10" width="15.7109375" style="3" customWidth="1"/>
    <col min="11" max="11" width="61.5703125" style="3" customWidth="1"/>
    <col min="12" max="12" width="9.140625" style="3"/>
    <col min="13" max="14" width="10.140625" style="3" bestFit="1" customWidth="1"/>
    <col min="15" max="15" width="13" style="3" bestFit="1" customWidth="1"/>
    <col min="16" max="16" width="18.85546875" style="3" bestFit="1" customWidth="1"/>
    <col min="17" max="16384" width="9.140625" style="3"/>
  </cols>
  <sheetData>
    <row r="1" spans="1:12" ht="15" x14ac:dyDescent="0.25">
      <c r="A1" s="724" t="s">
        <v>914</v>
      </c>
      <c r="B1" s="724"/>
      <c r="C1" s="724"/>
      <c r="D1" s="724"/>
      <c r="E1" s="724"/>
      <c r="F1" s="724"/>
      <c r="G1" s="724"/>
      <c r="H1" s="724"/>
      <c r="I1" s="724"/>
      <c r="J1" s="724"/>
      <c r="K1" s="646"/>
      <c r="L1" s="371"/>
    </row>
    <row r="2" spans="1:12" ht="15" hidden="1" x14ac:dyDescent="0.25">
      <c r="A2" s="724" t="s">
        <v>554</v>
      </c>
      <c r="B2" s="724"/>
      <c r="C2" s="724"/>
      <c r="D2" s="724"/>
      <c r="E2" s="724"/>
      <c r="F2" s="724"/>
      <c r="G2" s="724"/>
      <c r="H2" s="724"/>
      <c r="I2" s="646"/>
      <c r="J2" s="535"/>
      <c r="K2" s="534"/>
      <c r="L2" s="371"/>
    </row>
    <row r="3" spans="1:12" ht="15" hidden="1" x14ac:dyDescent="0.25">
      <c r="A3" s="535"/>
      <c r="B3" s="535"/>
      <c r="C3" s="535"/>
      <c r="D3" s="535"/>
      <c r="E3" s="535"/>
      <c r="F3" s="535"/>
      <c r="G3" s="535"/>
      <c r="H3" s="535"/>
      <c r="I3" s="535"/>
      <c r="J3" s="535"/>
      <c r="K3" s="534"/>
      <c r="L3" s="371"/>
    </row>
    <row r="4" spans="1:12" ht="15" hidden="1" x14ac:dyDescent="0.25">
      <c r="A4" s="623" t="s">
        <v>199</v>
      </c>
      <c r="B4" s="780"/>
      <c r="C4" s="780"/>
      <c r="D4" s="781"/>
      <c r="E4" s="316"/>
      <c r="F4" s="448"/>
      <c r="G4" s="535"/>
      <c r="H4" s="535"/>
      <c r="I4" s="535"/>
      <c r="J4" s="535"/>
      <c r="K4" s="534"/>
      <c r="L4" s="371"/>
    </row>
    <row r="5" spans="1:12" ht="15" hidden="1" x14ac:dyDescent="0.25">
      <c r="A5" s="623" t="s">
        <v>226</v>
      </c>
      <c r="B5" s="780"/>
      <c r="C5" s="780"/>
      <c r="D5" s="781"/>
      <c r="E5" s="316"/>
      <c r="F5" s="448"/>
      <c r="G5" s="535"/>
      <c r="H5" s="535"/>
      <c r="I5" s="535"/>
      <c r="J5" s="535"/>
      <c r="K5" s="534"/>
      <c r="L5" s="371"/>
    </row>
    <row r="6" spans="1:12" ht="15" hidden="1" x14ac:dyDescent="0.25">
      <c r="A6" s="623" t="s">
        <v>197</v>
      </c>
      <c r="B6" s="780"/>
      <c r="C6" s="780"/>
      <c r="D6" s="781"/>
      <c r="E6" s="128">
        <f>G89</f>
        <v>0</v>
      </c>
      <c r="F6" s="449"/>
      <c r="G6" s="535"/>
      <c r="H6" s="535"/>
      <c r="I6" s="535"/>
      <c r="J6" s="535"/>
      <c r="K6" s="534"/>
      <c r="L6" s="371"/>
    </row>
    <row r="7" spans="1:12" ht="39" hidden="1" customHeight="1" x14ac:dyDescent="0.25">
      <c r="A7" s="757" t="s">
        <v>649</v>
      </c>
      <c r="B7" s="758"/>
      <c r="C7" s="758"/>
      <c r="D7" s="759"/>
      <c r="E7" s="128">
        <f>E5-E6</f>
        <v>0</v>
      </c>
      <c r="F7" s="449"/>
      <c r="G7" s="535"/>
      <c r="H7" s="535"/>
      <c r="I7" s="535"/>
      <c r="J7" s="535"/>
      <c r="K7" s="534"/>
      <c r="L7" s="371"/>
    </row>
    <row r="8" spans="1:12" ht="39.75" hidden="1" customHeight="1" x14ac:dyDescent="0.25">
      <c r="A8" s="782" t="s">
        <v>650</v>
      </c>
      <c r="B8" s="783"/>
      <c r="C8" s="783"/>
      <c r="D8" s="784"/>
      <c r="E8" s="316"/>
      <c r="F8" s="448"/>
      <c r="G8" s="535"/>
      <c r="H8" s="535"/>
      <c r="I8" s="535"/>
      <c r="J8" s="535"/>
      <c r="K8" s="534"/>
      <c r="L8" s="371"/>
    </row>
    <row r="9" spans="1:12" ht="17.25" customHeight="1" x14ac:dyDescent="0.25">
      <c r="A9" s="482"/>
      <c r="B9" s="482"/>
      <c r="C9" s="482"/>
      <c r="D9" s="482"/>
      <c r="E9" s="483"/>
      <c r="F9" s="450"/>
      <c r="G9" s="535"/>
      <c r="H9" s="535"/>
      <c r="I9" s="535"/>
      <c r="J9" s="535"/>
      <c r="K9" s="534"/>
      <c r="L9" s="371"/>
    </row>
    <row r="10" spans="1:12" ht="17.25" customHeight="1" x14ac:dyDescent="0.25">
      <c r="A10" s="570" t="s">
        <v>886</v>
      </c>
      <c r="B10" s="583"/>
      <c r="C10" s="583"/>
      <c r="D10" s="584"/>
      <c r="E10" s="551"/>
      <c r="F10" s="450"/>
      <c r="G10" s="535"/>
      <c r="H10" s="535"/>
      <c r="I10" s="535"/>
      <c r="J10" s="535"/>
      <c r="K10" s="534"/>
      <c r="L10" s="371"/>
    </row>
    <row r="11" spans="1:12" ht="30.75" customHeight="1" x14ac:dyDescent="0.25">
      <c r="A11" s="570" t="s">
        <v>508</v>
      </c>
      <c r="B11" s="583"/>
      <c r="C11" s="583"/>
      <c r="D11" s="584"/>
      <c r="E11" s="551"/>
      <c r="F11" s="450"/>
      <c r="G11" s="535"/>
      <c r="H11" s="535"/>
      <c r="I11" s="535"/>
      <c r="J11" s="535"/>
      <c r="K11" s="534"/>
      <c r="L11" s="371"/>
    </row>
    <row r="12" spans="1:12" ht="30.75" customHeight="1" x14ac:dyDescent="0.25">
      <c r="A12" s="570" t="s">
        <v>509</v>
      </c>
      <c r="B12" s="583"/>
      <c r="C12" s="583"/>
      <c r="D12" s="584"/>
      <c r="E12" s="9">
        <f>H89</f>
        <v>0</v>
      </c>
      <c r="F12" s="450"/>
      <c r="G12" s="535"/>
      <c r="H12" s="535"/>
      <c r="I12" s="535"/>
      <c r="J12" s="535"/>
      <c r="K12" s="534"/>
      <c r="L12" s="371"/>
    </row>
    <row r="13" spans="1:12" ht="41.25" customHeight="1" x14ac:dyDescent="0.25">
      <c r="A13" s="760" t="s">
        <v>895</v>
      </c>
      <c r="B13" s="761"/>
      <c r="C13" s="761"/>
      <c r="D13" s="762"/>
      <c r="E13" s="9">
        <f>E11-E12</f>
        <v>0</v>
      </c>
      <c r="F13" s="450"/>
      <c r="G13" s="535"/>
      <c r="H13" s="535"/>
      <c r="I13" s="535"/>
      <c r="J13" s="535"/>
      <c r="K13" s="534"/>
      <c r="L13" s="371"/>
    </row>
    <row r="14" spans="1:12" ht="15" x14ac:dyDescent="0.25">
      <c r="A14" s="452"/>
      <c r="B14" s="543"/>
      <c r="C14" s="543"/>
      <c r="D14" s="543"/>
      <c r="E14" s="544"/>
      <c r="F14" s="545"/>
      <c r="G14" s="535"/>
      <c r="H14" s="535"/>
      <c r="I14" s="535"/>
      <c r="J14" s="535"/>
      <c r="K14" s="534"/>
      <c r="L14" s="371"/>
    </row>
    <row r="15" spans="1:12" ht="29.25" customHeight="1" x14ac:dyDescent="0.25">
      <c r="A15" s="760" t="s">
        <v>887</v>
      </c>
      <c r="B15" s="763"/>
      <c r="C15" s="763"/>
      <c r="D15" s="764"/>
      <c r="E15" s="127"/>
      <c r="F15" s="448"/>
      <c r="G15" s="535"/>
      <c r="H15" s="535"/>
      <c r="I15" s="535"/>
      <c r="J15" s="535"/>
      <c r="K15" s="534"/>
      <c r="L15" s="371"/>
    </row>
    <row r="16" spans="1:12" ht="26.25" customHeight="1" x14ac:dyDescent="0.25">
      <c r="A16" s="577" t="s">
        <v>856</v>
      </c>
      <c r="B16" s="767"/>
      <c r="C16" s="767"/>
      <c r="D16" s="768"/>
      <c r="E16" s="127"/>
      <c r="F16" s="448"/>
      <c r="G16" s="535"/>
      <c r="H16" s="535"/>
      <c r="I16" s="535"/>
      <c r="J16" s="535"/>
      <c r="K16" s="534"/>
      <c r="L16" s="371"/>
    </row>
    <row r="17" spans="1:17" ht="15" x14ac:dyDescent="0.25">
      <c r="A17" s="570" t="s">
        <v>198</v>
      </c>
      <c r="B17" s="769"/>
      <c r="C17" s="769"/>
      <c r="D17" s="770"/>
      <c r="E17" s="128">
        <f>I89</f>
        <v>0</v>
      </c>
      <c r="F17" s="449"/>
      <c r="G17" s="535"/>
      <c r="H17" s="535"/>
      <c r="I17" s="535"/>
      <c r="J17" s="535"/>
      <c r="K17" s="534"/>
      <c r="L17" s="371"/>
    </row>
    <row r="18" spans="1:17" ht="41.25" customHeight="1" x14ac:dyDescent="0.25">
      <c r="A18" s="760" t="s">
        <v>896</v>
      </c>
      <c r="B18" s="785"/>
      <c r="C18" s="785"/>
      <c r="D18" s="786"/>
      <c r="E18" s="128">
        <f>E16-E17</f>
        <v>0</v>
      </c>
      <c r="F18" s="449"/>
      <c r="G18" s="535"/>
      <c r="H18" s="535"/>
      <c r="I18" s="535"/>
      <c r="J18" s="535"/>
      <c r="K18" s="534"/>
      <c r="L18" s="371"/>
    </row>
    <row r="19" spans="1:17" ht="15" x14ac:dyDescent="0.25">
      <c r="A19" s="453"/>
      <c r="B19" s="454"/>
      <c r="C19" s="454"/>
      <c r="D19" s="454"/>
      <c r="E19" s="455"/>
      <c r="F19" s="451"/>
      <c r="G19" s="535"/>
      <c r="H19" s="535"/>
      <c r="I19" s="535"/>
      <c r="J19" s="535"/>
      <c r="K19" s="534"/>
      <c r="L19" s="371"/>
    </row>
    <row r="20" spans="1:17" ht="46.5" customHeight="1" x14ac:dyDescent="0.25">
      <c r="A20" s="559" t="s">
        <v>915</v>
      </c>
      <c r="B20" s="773"/>
      <c r="C20" s="773"/>
      <c r="D20" s="773"/>
      <c r="E20" s="526"/>
      <c r="F20" s="451"/>
      <c r="G20" s="546"/>
      <c r="H20" s="547"/>
      <c r="I20" s="547"/>
      <c r="J20" s="535"/>
      <c r="K20" s="534"/>
      <c r="L20" s="371"/>
    </row>
    <row r="21" spans="1:17" ht="15" x14ac:dyDescent="0.25">
      <c r="A21" s="559" t="s">
        <v>504</v>
      </c>
      <c r="B21" s="773"/>
      <c r="C21" s="773"/>
      <c r="D21" s="773"/>
      <c r="E21" s="526"/>
      <c r="F21" s="451"/>
      <c r="G21" s="535"/>
      <c r="H21" s="535"/>
      <c r="I21" s="535"/>
      <c r="J21" s="535"/>
      <c r="K21" s="534"/>
      <c r="L21" s="371"/>
    </row>
    <row r="22" spans="1:17" ht="15" x14ac:dyDescent="0.25">
      <c r="A22" s="615" t="s">
        <v>505</v>
      </c>
      <c r="B22" s="774"/>
      <c r="C22" s="774"/>
      <c r="D22" s="774"/>
      <c r="E22" s="165">
        <f>J89</f>
        <v>0</v>
      </c>
      <c r="F22" s="451"/>
      <c r="G22" s="535"/>
      <c r="H22" s="535"/>
      <c r="I22" s="535"/>
      <c r="J22" s="535"/>
      <c r="K22" s="534"/>
      <c r="L22" s="371"/>
    </row>
    <row r="23" spans="1:17" ht="45.75" customHeight="1" x14ac:dyDescent="0.25">
      <c r="A23" s="775" t="s">
        <v>897</v>
      </c>
      <c r="B23" s="776"/>
      <c r="C23" s="776"/>
      <c r="D23" s="776"/>
      <c r="E23" s="165">
        <f>E21-E22</f>
        <v>0</v>
      </c>
      <c r="F23" s="451"/>
      <c r="G23" s="535"/>
      <c r="H23" s="535"/>
      <c r="I23" s="535"/>
      <c r="J23" s="535"/>
      <c r="K23" s="534"/>
      <c r="L23" s="371"/>
    </row>
    <row r="24" spans="1:17" ht="15" x14ac:dyDescent="0.25">
      <c r="A24" s="453"/>
      <c r="B24" s="454"/>
      <c r="C24" s="454"/>
      <c r="D24" s="454"/>
      <c r="E24" s="455"/>
      <c r="F24" s="451"/>
      <c r="G24" s="535"/>
      <c r="H24" s="535"/>
      <c r="I24" s="535"/>
      <c r="J24" s="535"/>
      <c r="K24" s="534"/>
      <c r="L24" s="371"/>
    </row>
    <row r="25" spans="1:17" ht="15" x14ac:dyDescent="0.25">
      <c r="A25" s="453"/>
      <c r="B25" s="454"/>
      <c r="C25" s="454"/>
      <c r="D25" s="454"/>
      <c r="E25" s="455"/>
      <c r="F25" s="451"/>
      <c r="G25" s="535"/>
      <c r="H25" s="535"/>
      <c r="I25" s="535"/>
      <c r="J25" s="535"/>
      <c r="K25" s="534"/>
      <c r="L25" s="371"/>
    </row>
    <row r="26" spans="1:17" x14ac:dyDescent="0.2">
      <c r="A26" s="371"/>
      <c r="B26" s="371"/>
      <c r="C26" s="371"/>
      <c r="D26" s="371"/>
      <c r="E26" s="371"/>
      <c r="F26" s="371"/>
      <c r="G26" s="371"/>
      <c r="H26" s="371"/>
      <c r="I26" s="371"/>
      <c r="J26" s="371"/>
      <c r="K26" s="371"/>
      <c r="L26" s="371"/>
    </row>
    <row r="27" spans="1:17" ht="24" customHeight="1" x14ac:dyDescent="0.2">
      <c r="A27" s="787" t="s">
        <v>0</v>
      </c>
      <c r="B27" s="788"/>
      <c r="C27" s="788"/>
      <c r="D27" s="789"/>
      <c r="E27" s="620" t="s">
        <v>916</v>
      </c>
      <c r="F27" s="793"/>
      <c r="G27" s="765" t="s">
        <v>200</v>
      </c>
      <c r="H27" s="765" t="s">
        <v>507</v>
      </c>
      <c r="I27" s="765" t="s">
        <v>346</v>
      </c>
      <c r="J27" s="765" t="s">
        <v>506</v>
      </c>
      <c r="K27" s="765" t="s">
        <v>146</v>
      </c>
      <c r="L27" s="371"/>
      <c r="M27" s="744" t="s">
        <v>566</v>
      </c>
      <c r="N27" s="745"/>
      <c r="O27" s="745"/>
      <c r="P27" s="746"/>
    </row>
    <row r="28" spans="1:17" ht="163.5" customHeight="1" x14ac:dyDescent="0.2">
      <c r="A28" s="790"/>
      <c r="B28" s="791"/>
      <c r="C28" s="791"/>
      <c r="D28" s="792"/>
      <c r="E28" s="532" t="s">
        <v>221</v>
      </c>
      <c r="F28" s="532" t="s">
        <v>229</v>
      </c>
      <c r="G28" s="766"/>
      <c r="H28" s="766"/>
      <c r="I28" s="766"/>
      <c r="J28" s="766"/>
      <c r="K28" s="766"/>
      <c r="L28" s="371"/>
      <c r="M28" s="240" t="s">
        <v>557</v>
      </c>
      <c r="N28" s="240" t="s">
        <v>558</v>
      </c>
      <c r="O28" s="240" t="s">
        <v>559</v>
      </c>
      <c r="P28" s="240" t="s">
        <v>560</v>
      </c>
    </row>
    <row r="29" spans="1:17" ht="30" customHeight="1" x14ac:dyDescent="0.2">
      <c r="A29" s="650" t="s">
        <v>169</v>
      </c>
      <c r="B29" s="752"/>
      <c r="C29" s="752"/>
      <c r="D29" s="753"/>
      <c r="E29" s="28">
        <f t="shared" ref="E29:J29" si="0">E30+E42+E54+E66</f>
        <v>0</v>
      </c>
      <c r="F29" s="28">
        <f t="shared" si="0"/>
        <v>0</v>
      </c>
      <c r="G29" s="28">
        <f t="shared" si="0"/>
        <v>0</v>
      </c>
      <c r="H29" s="28">
        <f t="shared" si="0"/>
        <v>0</v>
      </c>
      <c r="I29" s="28">
        <f t="shared" si="0"/>
        <v>0</v>
      </c>
      <c r="J29" s="28">
        <f t="shared" si="0"/>
        <v>0</v>
      </c>
      <c r="K29" s="2"/>
      <c r="L29" s="371"/>
      <c r="M29" s="250"/>
      <c r="N29" s="250"/>
      <c r="O29" s="250"/>
      <c r="P29" s="250"/>
    </row>
    <row r="30" spans="1:17" ht="30" customHeight="1" x14ac:dyDescent="0.2">
      <c r="A30" s="754" t="s">
        <v>147</v>
      </c>
      <c r="B30" s="755"/>
      <c r="C30" s="755"/>
      <c r="D30" s="756"/>
      <c r="E30" s="28">
        <f t="shared" ref="E30:J30" si="1">E31+E38</f>
        <v>0</v>
      </c>
      <c r="F30" s="28">
        <f t="shared" si="1"/>
        <v>0</v>
      </c>
      <c r="G30" s="28">
        <f t="shared" si="1"/>
        <v>0</v>
      </c>
      <c r="H30" s="28">
        <f t="shared" si="1"/>
        <v>0</v>
      </c>
      <c r="I30" s="28">
        <f t="shared" si="1"/>
        <v>0</v>
      </c>
      <c r="J30" s="28">
        <f t="shared" si="1"/>
        <v>0</v>
      </c>
      <c r="K30" s="531"/>
      <c r="L30" s="371"/>
      <c r="M30" s="250"/>
      <c r="N30" s="250"/>
      <c r="O30" s="250"/>
      <c r="P30" s="250"/>
    </row>
    <row r="31" spans="1:17" ht="30" customHeight="1" x14ac:dyDescent="0.2">
      <c r="A31" s="567" t="s">
        <v>230</v>
      </c>
      <c r="B31" s="748"/>
      <c r="C31" s="748"/>
      <c r="D31" s="749"/>
      <c r="E31" s="28">
        <f t="shared" ref="E31:J31" si="2">E32+E33+E34+E35+E36+E37</f>
        <v>0</v>
      </c>
      <c r="F31" s="28">
        <f t="shared" si="2"/>
        <v>0</v>
      </c>
      <c r="G31" s="28">
        <f t="shared" si="2"/>
        <v>0</v>
      </c>
      <c r="H31" s="28">
        <f t="shared" si="2"/>
        <v>0</v>
      </c>
      <c r="I31" s="28">
        <f t="shared" si="2"/>
        <v>0</v>
      </c>
      <c r="J31" s="28">
        <f t="shared" si="2"/>
        <v>0</v>
      </c>
      <c r="K31" s="533"/>
      <c r="L31" s="371"/>
      <c r="M31" s="250"/>
      <c r="N31" s="250"/>
      <c r="O31" s="250"/>
      <c r="P31" s="250"/>
    </row>
    <row r="32" spans="1:17" ht="46.5" customHeight="1" x14ac:dyDescent="0.2">
      <c r="A32" s="567" t="s">
        <v>231</v>
      </c>
      <c r="B32" s="748"/>
      <c r="C32" s="748"/>
      <c r="D32" s="749"/>
      <c r="E32" s="127"/>
      <c r="F32" s="127"/>
      <c r="G32" s="316"/>
      <c r="H32" s="127"/>
      <c r="I32" s="127"/>
      <c r="J32" s="127"/>
      <c r="K32" s="533"/>
      <c r="L32" s="371"/>
      <c r="M32" s="235">
        <f t="shared" ref="M32:N37" si="3">E32</f>
        <v>0</v>
      </c>
      <c r="N32" s="235">
        <f t="shared" si="3"/>
        <v>0</v>
      </c>
      <c r="O32" s="235">
        <f t="shared" ref="O32:O37" si="4">F32</f>
        <v>0</v>
      </c>
      <c r="P32" s="548">
        <f>G32+H32+I32+J32</f>
        <v>0</v>
      </c>
      <c r="Q32" s="167"/>
    </row>
    <row r="33" spans="1:16" ht="30" customHeight="1" x14ac:dyDescent="0.2">
      <c r="A33" s="567" t="s">
        <v>232</v>
      </c>
      <c r="B33" s="748"/>
      <c r="C33" s="748"/>
      <c r="D33" s="749"/>
      <c r="E33" s="122"/>
      <c r="F33" s="122"/>
      <c r="G33" s="520"/>
      <c r="H33" s="550"/>
      <c r="I33" s="122"/>
      <c r="J33" s="122"/>
      <c r="K33" s="531"/>
      <c r="L33" s="371"/>
      <c r="M33" s="235">
        <f t="shared" si="3"/>
        <v>0</v>
      </c>
      <c r="N33" s="235">
        <f t="shared" si="3"/>
        <v>0</v>
      </c>
      <c r="O33" s="235">
        <f t="shared" si="4"/>
        <v>0</v>
      </c>
      <c r="P33" s="548">
        <f>G33+H33+I33+J33</f>
        <v>0</v>
      </c>
    </row>
    <row r="34" spans="1:16" ht="30" customHeight="1" x14ac:dyDescent="0.2">
      <c r="A34" s="567" t="s">
        <v>233</v>
      </c>
      <c r="B34" s="748"/>
      <c r="C34" s="748"/>
      <c r="D34" s="749"/>
      <c r="E34" s="122"/>
      <c r="F34" s="122"/>
      <c r="G34" s="520"/>
      <c r="H34" s="550"/>
      <c r="I34" s="122"/>
      <c r="J34" s="122"/>
      <c r="K34" s="531"/>
      <c r="L34" s="371"/>
      <c r="M34" s="235">
        <f t="shared" si="3"/>
        <v>0</v>
      </c>
      <c r="N34" s="235">
        <f t="shared" si="3"/>
        <v>0</v>
      </c>
      <c r="O34" s="235">
        <f t="shared" si="4"/>
        <v>0</v>
      </c>
      <c r="P34" s="548">
        <f t="shared" ref="P34:P41" si="5">G34+H34+I34+J34</f>
        <v>0</v>
      </c>
    </row>
    <row r="35" spans="1:16" ht="30" customHeight="1" x14ac:dyDescent="0.2">
      <c r="A35" s="567" t="s">
        <v>234</v>
      </c>
      <c r="B35" s="748"/>
      <c r="C35" s="748"/>
      <c r="D35" s="749"/>
      <c r="E35" s="122"/>
      <c r="F35" s="122"/>
      <c r="G35" s="520"/>
      <c r="H35" s="550"/>
      <c r="I35" s="122"/>
      <c r="J35" s="122"/>
      <c r="K35" s="531"/>
      <c r="L35" s="371"/>
      <c r="M35" s="235">
        <f t="shared" si="3"/>
        <v>0</v>
      </c>
      <c r="N35" s="235">
        <f t="shared" si="3"/>
        <v>0</v>
      </c>
      <c r="O35" s="235">
        <f t="shared" si="4"/>
        <v>0</v>
      </c>
      <c r="P35" s="548">
        <f t="shared" si="5"/>
        <v>0</v>
      </c>
    </row>
    <row r="36" spans="1:16" ht="30" customHeight="1" x14ac:dyDescent="0.2">
      <c r="A36" s="747" t="s">
        <v>235</v>
      </c>
      <c r="B36" s="748"/>
      <c r="C36" s="748"/>
      <c r="D36" s="749"/>
      <c r="E36" s="122"/>
      <c r="F36" s="122"/>
      <c r="G36" s="520"/>
      <c r="H36" s="550"/>
      <c r="I36" s="122"/>
      <c r="J36" s="122"/>
      <c r="K36" s="531"/>
      <c r="L36" s="371"/>
      <c r="M36" s="235">
        <f t="shared" si="3"/>
        <v>0</v>
      </c>
      <c r="N36" s="235">
        <f t="shared" si="3"/>
        <v>0</v>
      </c>
      <c r="O36" s="235">
        <f t="shared" si="4"/>
        <v>0</v>
      </c>
      <c r="P36" s="548">
        <f t="shared" si="5"/>
        <v>0</v>
      </c>
    </row>
    <row r="37" spans="1:16" ht="30" customHeight="1" x14ac:dyDescent="0.2">
      <c r="A37" s="567" t="s">
        <v>236</v>
      </c>
      <c r="B37" s="748"/>
      <c r="C37" s="748"/>
      <c r="D37" s="749"/>
      <c r="E37" s="122"/>
      <c r="F37" s="122"/>
      <c r="G37" s="520"/>
      <c r="H37" s="550"/>
      <c r="I37" s="122"/>
      <c r="J37" s="122"/>
      <c r="K37" s="531"/>
      <c r="L37" s="371"/>
      <c r="M37" s="235">
        <f t="shared" si="3"/>
        <v>0</v>
      </c>
      <c r="N37" s="235">
        <f t="shared" si="3"/>
        <v>0</v>
      </c>
      <c r="O37" s="235">
        <f t="shared" si="4"/>
        <v>0</v>
      </c>
      <c r="P37" s="548">
        <f t="shared" si="5"/>
        <v>0</v>
      </c>
    </row>
    <row r="38" spans="1:16" ht="30" customHeight="1" x14ac:dyDescent="0.2">
      <c r="A38" s="747" t="s">
        <v>237</v>
      </c>
      <c r="B38" s="748"/>
      <c r="C38" s="748"/>
      <c r="D38" s="749"/>
      <c r="E38" s="28">
        <f t="shared" ref="E38:J38" si="6">E39+E40+E41</f>
        <v>0</v>
      </c>
      <c r="F38" s="28">
        <f t="shared" si="6"/>
        <v>0</v>
      </c>
      <c r="G38" s="28">
        <f t="shared" si="6"/>
        <v>0</v>
      </c>
      <c r="H38" s="28">
        <f t="shared" si="6"/>
        <v>0</v>
      </c>
      <c r="I38" s="28">
        <f t="shared" si="6"/>
        <v>0</v>
      </c>
      <c r="J38" s="28">
        <f t="shared" si="6"/>
        <v>0</v>
      </c>
      <c r="K38" s="531"/>
      <c r="L38" s="371"/>
      <c r="M38" s="252"/>
      <c r="N38" s="252"/>
      <c r="O38" s="252"/>
      <c r="P38" s="252"/>
    </row>
    <row r="39" spans="1:16" ht="30" customHeight="1" x14ac:dyDescent="0.2">
      <c r="A39" s="567" t="s">
        <v>238</v>
      </c>
      <c r="B39" s="748"/>
      <c r="C39" s="748"/>
      <c r="D39" s="749"/>
      <c r="E39" s="122"/>
      <c r="F39" s="122"/>
      <c r="G39" s="520"/>
      <c r="H39" s="550"/>
      <c r="I39" s="122"/>
      <c r="J39" s="122"/>
      <c r="K39" s="531"/>
      <c r="L39" s="371"/>
      <c r="M39" s="235">
        <f t="shared" ref="M39:M41" si="7">E39</f>
        <v>0</v>
      </c>
      <c r="N39" s="235">
        <f t="shared" ref="N39:N41" si="8">F39</f>
        <v>0</v>
      </c>
      <c r="O39" s="235">
        <f t="shared" ref="O39:O41" si="9">F39</f>
        <v>0</v>
      </c>
      <c r="P39" s="548">
        <f t="shared" si="5"/>
        <v>0</v>
      </c>
    </row>
    <row r="40" spans="1:16" ht="30" customHeight="1" x14ac:dyDescent="0.2">
      <c r="A40" s="567" t="s">
        <v>239</v>
      </c>
      <c r="B40" s="748"/>
      <c r="C40" s="748"/>
      <c r="D40" s="749"/>
      <c r="E40" s="122"/>
      <c r="F40" s="122"/>
      <c r="G40" s="520"/>
      <c r="H40" s="550"/>
      <c r="I40" s="122"/>
      <c r="J40" s="122"/>
      <c r="K40" s="531"/>
      <c r="L40" s="371"/>
      <c r="M40" s="235">
        <f t="shared" si="7"/>
        <v>0</v>
      </c>
      <c r="N40" s="235">
        <f t="shared" si="8"/>
        <v>0</v>
      </c>
      <c r="O40" s="235">
        <f t="shared" si="9"/>
        <v>0</v>
      </c>
      <c r="P40" s="548">
        <f t="shared" si="5"/>
        <v>0</v>
      </c>
    </row>
    <row r="41" spans="1:16" ht="30" customHeight="1" x14ac:dyDescent="0.2">
      <c r="A41" s="567" t="s">
        <v>240</v>
      </c>
      <c r="B41" s="748"/>
      <c r="C41" s="748"/>
      <c r="D41" s="749"/>
      <c r="E41" s="122"/>
      <c r="F41" s="122"/>
      <c r="G41" s="520"/>
      <c r="H41" s="550"/>
      <c r="I41" s="122"/>
      <c r="J41" s="122"/>
      <c r="K41" s="531"/>
      <c r="L41" s="371"/>
      <c r="M41" s="235">
        <f t="shared" si="7"/>
        <v>0</v>
      </c>
      <c r="N41" s="235">
        <f t="shared" si="8"/>
        <v>0</v>
      </c>
      <c r="O41" s="235">
        <f t="shared" si="9"/>
        <v>0</v>
      </c>
      <c r="P41" s="548">
        <f t="shared" si="5"/>
        <v>0</v>
      </c>
    </row>
    <row r="42" spans="1:16" ht="30" customHeight="1" x14ac:dyDescent="0.2">
      <c r="A42" s="754" t="s">
        <v>148</v>
      </c>
      <c r="B42" s="755"/>
      <c r="C42" s="755"/>
      <c r="D42" s="756"/>
      <c r="E42" s="28">
        <f t="shared" ref="E42:J42" si="10">E43+E50</f>
        <v>0</v>
      </c>
      <c r="F42" s="28">
        <f t="shared" si="10"/>
        <v>0</v>
      </c>
      <c r="G42" s="28">
        <f t="shared" si="10"/>
        <v>0</v>
      </c>
      <c r="H42" s="28">
        <f t="shared" si="10"/>
        <v>0</v>
      </c>
      <c r="I42" s="28">
        <f t="shared" si="10"/>
        <v>0</v>
      </c>
      <c r="J42" s="28">
        <f t="shared" si="10"/>
        <v>0</v>
      </c>
      <c r="K42" s="531"/>
      <c r="L42" s="371"/>
      <c r="M42" s="251"/>
      <c r="N42" s="251"/>
      <c r="O42" s="251"/>
      <c r="P42" s="251"/>
    </row>
    <row r="43" spans="1:16" ht="30" customHeight="1" x14ac:dyDescent="0.2">
      <c r="A43" s="567" t="s">
        <v>241</v>
      </c>
      <c r="B43" s="748"/>
      <c r="C43" s="748"/>
      <c r="D43" s="749"/>
      <c r="E43" s="28">
        <f t="shared" ref="E43:J43" si="11">E44+E45+E46+E47+E48+E49</f>
        <v>0</v>
      </c>
      <c r="F43" s="28">
        <f t="shared" si="11"/>
        <v>0</v>
      </c>
      <c r="G43" s="28">
        <f t="shared" si="11"/>
        <v>0</v>
      </c>
      <c r="H43" s="28">
        <f t="shared" si="11"/>
        <v>0</v>
      </c>
      <c r="I43" s="28">
        <f t="shared" si="11"/>
        <v>0</v>
      </c>
      <c r="J43" s="28">
        <f t="shared" si="11"/>
        <v>0</v>
      </c>
      <c r="K43" s="531"/>
      <c r="L43" s="371"/>
      <c r="M43" s="251"/>
      <c r="N43" s="251"/>
      <c r="O43" s="251"/>
      <c r="P43" s="251"/>
    </row>
    <row r="44" spans="1:16" ht="30" customHeight="1" x14ac:dyDescent="0.2">
      <c r="A44" s="567" t="s">
        <v>242</v>
      </c>
      <c r="B44" s="748"/>
      <c r="C44" s="748"/>
      <c r="D44" s="749"/>
      <c r="E44" s="122"/>
      <c r="F44" s="122"/>
      <c r="G44" s="520"/>
      <c r="H44" s="550"/>
      <c r="I44" s="122"/>
      <c r="J44" s="122"/>
      <c r="K44" s="531"/>
      <c r="L44" s="371"/>
      <c r="M44" s="235">
        <f t="shared" ref="M44:N49" si="12">E44</f>
        <v>0</v>
      </c>
      <c r="N44" s="235">
        <f t="shared" si="12"/>
        <v>0</v>
      </c>
      <c r="O44" s="235">
        <f t="shared" ref="O44:O49" si="13">F44</f>
        <v>0</v>
      </c>
      <c r="P44" s="548">
        <f t="shared" ref="P44:P49" si="14">G44+H44+I44+J44</f>
        <v>0</v>
      </c>
    </row>
    <row r="45" spans="1:16" ht="30" customHeight="1" x14ac:dyDescent="0.2">
      <c r="A45" s="567" t="s">
        <v>243</v>
      </c>
      <c r="B45" s="748"/>
      <c r="C45" s="748"/>
      <c r="D45" s="749"/>
      <c r="E45" s="122"/>
      <c r="F45" s="122"/>
      <c r="G45" s="520"/>
      <c r="H45" s="550"/>
      <c r="I45" s="122"/>
      <c r="J45" s="122"/>
      <c r="K45" s="531"/>
      <c r="L45" s="371"/>
      <c r="M45" s="235">
        <f t="shared" si="12"/>
        <v>0</v>
      </c>
      <c r="N45" s="235">
        <f t="shared" si="12"/>
        <v>0</v>
      </c>
      <c r="O45" s="235">
        <f t="shared" si="13"/>
        <v>0</v>
      </c>
      <c r="P45" s="548">
        <f t="shared" si="14"/>
        <v>0</v>
      </c>
    </row>
    <row r="46" spans="1:16" ht="30" customHeight="1" x14ac:dyDescent="0.2">
      <c r="A46" s="567" t="s">
        <v>244</v>
      </c>
      <c r="B46" s="748"/>
      <c r="C46" s="748"/>
      <c r="D46" s="749"/>
      <c r="E46" s="122"/>
      <c r="F46" s="122"/>
      <c r="G46" s="520"/>
      <c r="H46" s="550"/>
      <c r="I46" s="122"/>
      <c r="J46" s="122"/>
      <c r="K46" s="531"/>
      <c r="L46" s="371"/>
      <c r="M46" s="235">
        <f t="shared" si="12"/>
        <v>0</v>
      </c>
      <c r="N46" s="235">
        <f t="shared" si="12"/>
        <v>0</v>
      </c>
      <c r="O46" s="235">
        <f t="shared" si="13"/>
        <v>0</v>
      </c>
      <c r="P46" s="548">
        <f t="shared" si="14"/>
        <v>0</v>
      </c>
    </row>
    <row r="47" spans="1:16" ht="30" customHeight="1" x14ac:dyDescent="0.2">
      <c r="A47" s="567" t="s">
        <v>245</v>
      </c>
      <c r="B47" s="748"/>
      <c r="C47" s="748"/>
      <c r="D47" s="749"/>
      <c r="E47" s="122"/>
      <c r="F47" s="122"/>
      <c r="G47" s="520"/>
      <c r="H47" s="550"/>
      <c r="I47" s="122"/>
      <c r="J47" s="122"/>
      <c r="K47" s="531"/>
      <c r="L47" s="371"/>
      <c r="M47" s="235">
        <f t="shared" si="12"/>
        <v>0</v>
      </c>
      <c r="N47" s="235">
        <f t="shared" si="12"/>
        <v>0</v>
      </c>
      <c r="O47" s="235">
        <f t="shared" si="13"/>
        <v>0</v>
      </c>
      <c r="P47" s="548">
        <f t="shared" si="14"/>
        <v>0</v>
      </c>
    </row>
    <row r="48" spans="1:16" ht="30" customHeight="1" x14ac:dyDescent="0.2">
      <c r="A48" s="747" t="s">
        <v>246</v>
      </c>
      <c r="B48" s="748"/>
      <c r="C48" s="748"/>
      <c r="D48" s="749"/>
      <c r="E48" s="122"/>
      <c r="F48" s="122"/>
      <c r="G48" s="520"/>
      <c r="H48" s="550"/>
      <c r="I48" s="122"/>
      <c r="J48" s="122"/>
      <c r="K48" s="531"/>
      <c r="L48" s="371"/>
      <c r="M48" s="235">
        <f t="shared" si="12"/>
        <v>0</v>
      </c>
      <c r="N48" s="235">
        <f t="shared" si="12"/>
        <v>0</v>
      </c>
      <c r="O48" s="235">
        <f t="shared" si="13"/>
        <v>0</v>
      </c>
      <c r="P48" s="548">
        <f t="shared" si="14"/>
        <v>0</v>
      </c>
    </row>
    <row r="49" spans="1:16" ht="30" customHeight="1" x14ac:dyDescent="0.2">
      <c r="A49" s="567" t="s">
        <v>247</v>
      </c>
      <c r="B49" s="748"/>
      <c r="C49" s="748"/>
      <c r="D49" s="749"/>
      <c r="E49" s="122"/>
      <c r="F49" s="122"/>
      <c r="G49" s="520"/>
      <c r="H49" s="550"/>
      <c r="I49" s="122"/>
      <c r="J49" s="122"/>
      <c r="K49" s="531"/>
      <c r="L49" s="371"/>
      <c r="M49" s="235">
        <f t="shared" si="12"/>
        <v>0</v>
      </c>
      <c r="N49" s="235">
        <f t="shared" si="12"/>
        <v>0</v>
      </c>
      <c r="O49" s="235">
        <f t="shared" si="13"/>
        <v>0</v>
      </c>
      <c r="P49" s="548">
        <f t="shared" si="14"/>
        <v>0</v>
      </c>
    </row>
    <row r="50" spans="1:16" ht="30" customHeight="1" x14ac:dyDescent="0.2">
      <c r="A50" s="567" t="s">
        <v>248</v>
      </c>
      <c r="B50" s="748"/>
      <c r="C50" s="748"/>
      <c r="D50" s="749"/>
      <c r="E50" s="28">
        <f t="shared" ref="E50:J50" si="15">E51+E52+E53</f>
        <v>0</v>
      </c>
      <c r="F50" s="28">
        <f t="shared" si="15"/>
        <v>0</v>
      </c>
      <c r="G50" s="28">
        <f t="shared" si="15"/>
        <v>0</v>
      </c>
      <c r="H50" s="28">
        <f t="shared" si="15"/>
        <v>0</v>
      </c>
      <c r="I50" s="28">
        <f t="shared" si="15"/>
        <v>0</v>
      </c>
      <c r="J50" s="28">
        <f t="shared" si="15"/>
        <v>0</v>
      </c>
      <c r="K50" s="531"/>
      <c r="L50" s="371"/>
      <c r="M50" s="253"/>
      <c r="N50" s="253"/>
      <c r="O50" s="253"/>
      <c r="P50" s="253"/>
    </row>
    <row r="51" spans="1:16" ht="30" customHeight="1" x14ac:dyDescent="0.2">
      <c r="A51" s="567" t="s">
        <v>249</v>
      </c>
      <c r="B51" s="748"/>
      <c r="C51" s="748"/>
      <c r="D51" s="749"/>
      <c r="E51" s="122"/>
      <c r="F51" s="122"/>
      <c r="G51" s="520"/>
      <c r="H51" s="550"/>
      <c r="I51" s="122"/>
      <c r="J51" s="122"/>
      <c r="K51" s="531"/>
      <c r="L51" s="371"/>
      <c r="M51" s="235">
        <f t="shared" ref="M51:N53" si="16">E51</f>
        <v>0</v>
      </c>
      <c r="N51" s="235">
        <f t="shared" si="16"/>
        <v>0</v>
      </c>
      <c r="O51" s="235">
        <f t="shared" ref="O51:O53" si="17">F51</f>
        <v>0</v>
      </c>
      <c r="P51" s="548">
        <f t="shared" ref="P51:P53" si="18">G51+H51+I51+J51</f>
        <v>0</v>
      </c>
    </row>
    <row r="52" spans="1:16" ht="30" customHeight="1" x14ac:dyDescent="0.2">
      <c r="A52" s="567" t="s">
        <v>250</v>
      </c>
      <c r="B52" s="748"/>
      <c r="C52" s="748"/>
      <c r="D52" s="749"/>
      <c r="E52" s="122"/>
      <c r="F52" s="122"/>
      <c r="G52" s="520"/>
      <c r="H52" s="550"/>
      <c r="I52" s="122"/>
      <c r="J52" s="122"/>
      <c r="K52" s="531"/>
      <c r="L52" s="371"/>
      <c r="M52" s="235">
        <f t="shared" si="16"/>
        <v>0</v>
      </c>
      <c r="N52" s="235">
        <f t="shared" si="16"/>
        <v>0</v>
      </c>
      <c r="O52" s="235">
        <f t="shared" si="17"/>
        <v>0</v>
      </c>
      <c r="P52" s="548">
        <f t="shared" si="18"/>
        <v>0</v>
      </c>
    </row>
    <row r="53" spans="1:16" ht="30" customHeight="1" x14ac:dyDescent="0.2">
      <c r="A53" s="567" t="s">
        <v>251</v>
      </c>
      <c r="B53" s="748"/>
      <c r="C53" s="748"/>
      <c r="D53" s="749"/>
      <c r="E53" s="122"/>
      <c r="F53" s="122"/>
      <c r="G53" s="520"/>
      <c r="H53" s="550"/>
      <c r="I53" s="122"/>
      <c r="J53" s="122"/>
      <c r="K53" s="531"/>
      <c r="L53" s="371"/>
      <c r="M53" s="235">
        <f t="shared" si="16"/>
        <v>0</v>
      </c>
      <c r="N53" s="235">
        <f t="shared" si="16"/>
        <v>0</v>
      </c>
      <c r="O53" s="235">
        <f t="shared" si="17"/>
        <v>0</v>
      </c>
      <c r="P53" s="548">
        <f t="shared" si="18"/>
        <v>0</v>
      </c>
    </row>
    <row r="54" spans="1:16" ht="30" customHeight="1" x14ac:dyDescent="0.2">
      <c r="A54" s="754" t="s">
        <v>149</v>
      </c>
      <c r="B54" s="755"/>
      <c r="C54" s="755"/>
      <c r="D54" s="756"/>
      <c r="E54" s="28">
        <f t="shared" ref="E54:J54" si="19">E55+E62</f>
        <v>0</v>
      </c>
      <c r="F54" s="28">
        <f t="shared" si="19"/>
        <v>0</v>
      </c>
      <c r="G54" s="28">
        <f t="shared" si="19"/>
        <v>0</v>
      </c>
      <c r="H54" s="28">
        <f t="shared" si="19"/>
        <v>0</v>
      </c>
      <c r="I54" s="28">
        <f t="shared" si="19"/>
        <v>0</v>
      </c>
      <c r="J54" s="28">
        <f t="shared" si="19"/>
        <v>0</v>
      </c>
      <c r="K54" s="531"/>
      <c r="L54" s="371"/>
      <c r="M54" s="251"/>
      <c r="N54" s="251"/>
      <c r="O54" s="251"/>
      <c r="P54" s="251"/>
    </row>
    <row r="55" spans="1:16" ht="30" customHeight="1" x14ac:dyDescent="0.2">
      <c r="A55" s="567" t="s">
        <v>252</v>
      </c>
      <c r="B55" s="748"/>
      <c r="C55" s="748"/>
      <c r="D55" s="749"/>
      <c r="E55" s="28">
        <f t="shared" ref="E55:J55" si="20">E56+E57+E58+E59+E60+E61</f>
        <v>0</v>
      </c>
      <c r="F55" s="28">
        <f t="shared" si="20"/>
        <v>0</v>
      </c>
      <c r="G55" s="28">
        <f t="shared" si="20"/>
        <v>0</v>
      </c>
      <c r="H55" s="28">
        <f t="shared" si="20"/>
        <v>0</v>
      </c>
      <c r="I55" s="28">
        <f t="shared" si="20"/>
        <v>0</v>
      </c>
      <c r="J55" s="28">
        <f t="shared" si="20"/>
        <v>0</v>
      </c>
      <c r="K55" s="531"/>
      <c r="L55" s="371"/>
      <c r="M55" s="251"/>
      <c r="N55" s="251"/>
      <c r="O55" s="251"/>
      <c r="P55" s="251"/>
    </row>
    <row r="56" spans="1:16" ht="30" customHeight="1" x14ac:dyDescent="0.2">
      <c r="A56" s="567" t="s">
        <v>253</v>
      </c>
      <c r="B56" s="748"/>
      <c r="C56" s="748"/>
      <c r="D56" s="749"/>
      <c r="E56" s="122"/>
      <c r="F56" s="122"/>
      <c r="G56" s="520"/>
      <c r="H56" s="550"/>
      <c r="I56" s="122"/>
      <c r="J56" s="122"/>
      <c r="K56" s="531"/>
      <c r="L56" s="371"/>
      <c r="M56" s="235">
        <f t="shared" ref="M56:N61" si="21">E56</f>
        <v>0</v>
      </c>
      <c r="N56" s="235">
        <f t="shared" si="21"/>
        <v>0</v>
      </c>
      <c r="O56" s="235">
        <f t="shared" ref="O56:O61" si="22">F56</f>
        <v>0</v>
      </c>
      <c r="P56" s="548">
        <f t="shared" ref="P56:P66" si="23">G56+H56+I56+J56</f>
        <v>0</v>
      </c>
    </row>
    <row r="57" spans="1:16" ht="30" customHeight="1" x14ac:dyDescent="0.2">
      <c r="A57" s="567" t="s">
        <v>254</v>
      </c>
      <c r="B57" s="748"/>
      <c r="C57" s="748"/>
      <c r="D57" s="749"/>
      <c r="E57" s="122"/>
      <c r="F57" s="122"/>
      <c r="G57" s="520"/>
      <c r="H57" s="550"/>
      <c r="I57" s="122"/>
      <c r="J57" s="122"/>
      <c r="K57" s="531"/>
      <c r="L57" s="371"/>
      <c r="M57" s="235">
        <f t="shared" si="21"/>
        <v>0</v>
      </c>
      <c r="N57" s="235">
        <f t="shared" si="21"/>
        <v>0</v>
      </c>
      <c r="O57" s="235">
        <f t="shared" si="22"/>
        <v>0</v>
      </c>
      <c r="P57" s="548">
        <f t="shared" si="23"/>
        <v>0</v>
      </c>
    </row>
    <row r="58" spans="1:16" ht="30" customHeight="1" x14ac:dyDescent="0.2">
      <c r="A58" s="567" t="s">
        <v>255</v>
      </c>
      <c r="B58" s="748"/>
      <c r="C58" s="748"/>
      <c r="D58" s="749"/>
      <c r="E58" s="122"/>
      <c r="F58" s="122"/>
      <c r="G58" s="520"/>
      <c r="H58" s="550"/>
      <c r="I58" s="122"/>
      <c r="J58" s="122"/>
      <c r="K58" s="531"/>
      <c r="L58" s="371"/>
      <c r="M58" s="235">
        <f t="shared" si="21"/>
        <v>0</v>
      </c>
      <c r="N58" s="235">
        <f t="shared" si="21"/>
        <v>0</v>
      </c>
      <c r="O58" s="235">
        <f t="shared" si="22"/>
        <v>0</v>
      </c>
      <c r="P58" s="548">
        <f t="shared" si="23"/>
        <v>0</v>
      </c>
    </row>
    <row r="59" spans="1:16" ht="30" customHeight="1" x14ac:dyDescent="0.2">
      <c r="A59" s="567" t="s">
        <v>256</v>
      </c>
      <c r="B59" s="748"/>
      <c r="C59" s="748"/>
      <c r="D59" s="749"/>
      <c r="E59" s="122"/>
      <c r="F59" s="122"/>
      <c r="G59" s="520"/>
      <c r="H59" s="550"/>
      <c r="I59" s="122"/>
      <c r="J59" s="122"/>
      <c r="K59" s="531"/>
      <c r="L59" s="371"/>
      <c r="M59" s="235">
        <f t="shared" si="21"/>
        <v>0</v>
      </c>
      <c r="N59" s="235">
        <f t="shared" si="21"/>
        <v>0</v>
      </c>
      <c r="O59" s="235">
        <f t="shared" si="22"/>
        <v>0</v>
      </c>
      <c r="P59" s="548">
        <f t="shared" si="23"/>
        <v>0</v>
      </c>
    </row>
    <row r="60" spans="1:16" ht="30" customHeight="1" x14ac:dyDescent="0.2">
      <c r="A60" s="747" t="s">
        <v>257</v>
      </c>
      <c r="B60" s="748"/>
      <c r="C60" s="748"/>
      <c r="D60" s="749"/>
      <c r="E60" s="122"/>
      <c r="F60" s="122"/>
      <c r="G60" s="520"/>
      <c r="H60" s="550"/>
      <c r="I60" s="122"/>
      <c r="J60" s="122"/>
      <c r="K60" s="531"/>
      <c r="L60" s="371"/>
      <c r="M60" s="235">
        <f t="shared" si="21"/>
        <v>0</v>
      </c>
      <c r="N60" s="235">
        <f t="shared" si="21"/>
        <v>0</v>
      </c>
      <c r="O60" s="235">
        <f t="shared" si="22"/>
        <v>0</v>
      </c>
      <c r="P60" s="548">
        <f t="shared" si="23"/>
        <v>0</v>
      </c>
    </row>
    <row r="61" spans="1:16" ht="30" customHeight="1" x14ac:dyDescent="0.2">
      <c r="A61" s="567" t="s">
        <v>258</v>
      </c>
      <c r="B61" s="748"/>
      <c r="C61" s="748"/>
      <c r="D61" s="749"/>
      <c r="E61" s="122"/>
      <c r="F61" s="122"/>
      <c r="G61" s="520"/>
      <c r="H61" s="550"/>
      <c r="I61" s="122"/>
      <c r="J61" s="122"/>
      <c r="K61" s="531"/>
      <c r="L61" s="371"/>
      <c r="M61" s="235">
        <f t="shared" si="21"/>
        <v>0</v>
      </c>
      <c r="N61" s="235">
        <f t="shared" si="21"/>
        <v>0</v>
      </c>
      <c r="O61" s="235">
        <f t="shared" si="22"/>
        <v>0</v>
      </c>
      <c r="P61" s="548">
        <f t="shared" si="23"/>
        <v>0</v>
      </c>
    </row>
    <row r="62" spans="1:16" ht="30" customHeight="1" x14ac:dyDescent="0.2">
      <c r="A62" s="567" t="s">
        <v>259</v>
      </c>
      <c r="B62" s="748"/>
      <c r="C62" s="748"/>
      <c r="D62" s="749"/>
      <c r="E62" s="28">
        <f t="shared" ref="E62:J62" si="24">E63+E64+E65</f>
        <v>0</v>
      </c>
      <c r="F62" s="28">
        <f t="shared" si="24"/>
        <v>0</v>
      </c>
      <c r="G62" s="28">
        <f t="shared" si="24"/>
        <v>0</v>
      </c>
      <c r="H62" s="28">
        <f t="shared" si="24"/>
        <v>0</v>
      </c>
      <c r="I62" s="28">
        <f t="shared" si="24"/>
        <v>0</v>
      </c>
      <c r="J62" s="28">
        <f t="shared" si="24"/>
        <v>0</v>
      </c>
      <c r="K62" s="531"/>
      <c r="L62" s="371"/>
      <c r="M62" s="251"/>
      <c r="N62" s="251"/>
      <c r="O62" s="251"/>
      <c r="P62" s="251"/>
    </row>
    <row r="63" spans="1:16" ht="30" customHeight="1" x14ac:dyDescent="0.2">
      <c r="A63" s="567" t="s">
        <v>260</v>
      </c>
      <c r="B63" s="748"/>
      <c r="C63" s="748"/>
      <c r="D63" s="749"/>
      <c r="E63" s="122"/>
      <c r="F63" s="122"/>
      <c r="G63" s="520"/>
      <c r="H63" s="550"/>
      <c r="I63" s="122"/>
      <c r="J63" s="122"/>
      <c r="K63" s="531"/>
      <c r="L63" s="371"/>
      <c r="M63" s="235">
        <f t="shared" ref="M63:N66" si="25">E63</f>
        <v>0</v>
      </c>
      <c r="N63" s="235">
        <f t="shared" si="25"/>
        <v>0</v>
      </c>
      <c r="O63" s="235">
        <f t="shared" ref="O63:O66" si="26">F63</f>
        <v>0</v>
      </c>
      <c r="P63" s="548">
        <f t="shared" si="23"/>
        <v>0</v>
      </c>
    </row>
    <row r="64" spans="1:16" ht="30" customHeight="1" x14ac:dyDescent="0.2">
      <c r="A64" s="567" t="s">
        <v>261</v>
      </c>
      <c r="B64" s="748"/>
      <c r="C64" s="748"/>
      <c r="D64" s="749"/>
      <c r="E64" s="122"/>
      <c r="F64" s="122"/>
      <c r="G64" s="520"/>
      <c r="H64" s="550"/>
      <c r="I64" s="122"/>
      <c r="J64" s="122"/>
      <c r="K64" s="531"/>
      <c r="L64" s="371"/>
      <c r="M64" s="235">
        <f t="shared" si="25"/>
        <v>0</v>
      </c>
      <c r="N64" s="235">
        <f t="shared" si="25"/>
        <v>0</v>
      </c>
      <c r="O64" s="235">
        <f t="shared" si="26"/>
        <v>0</v>
      </c>
      <c r="P64" s="548">
        <f t="shared" si="23"/>
        <v>0</v>
      </c>
    </row>
    <row r="65" spans="1:19" ht="30" customHeight="1" x14ac:dyDescent="0.2">
      <c r="A65" s="567" t="s">
        <v>262</v>
      </c>
      <c r="B65" s="748"/>
      <c r="C65" s="748"/>
      <c r="D65" s="749"/>
      <c r="E65" s="122"/>
      <c r="F65" s="122"/>
      <c r="G65" s="520"/>
      <c r="H65" s="550"/>
      <c r="I65" s="122"/>
      <c r="J65" s="122"/>
      <c r="K65" s="531"/>
      <c r="L65" s="371"/>
      <c r="M65" s="235">
        <f t="shared" si="25"/>
        <v>0</v>
      </c>
      <c r="N65" s="235">
        <f t="shared" si="25"/>
        <v>0</v>
      </c>
      <c r="O65" s="235">
        <f t="shared" si="26"/>
        <v>0</v>
      </c>
      <c r="P65" s="548">
        <f t="shared" si="23"/>
        <v>0</v>
      </c>
    </row>
    <row r="66" spans="1:19" ht="30" customHeight="1" x14ac:dyDescent="0.2">
      <c r="A66" s="567" t="s">
        <v>150</v>
      </c>
      <c r="B66" s="748"/>
      <c r="C66" s="748"/>
      <c r="D66" s="749"/>
      <c r="E66" s="122"/>
      <c r="F66" s="122"/>
      <c r="G66" s="520"/>
      <c r="H66" s="550"/>
      <c r="I66" s="122"/>
      <c r="J66" s="122"/>
      <c r="K66" s="531"/>
      <c r="L66" s="371"/>
      <c r="M66" s="235">
        <f t="shared" si="25"/>
        <v>0</v>
      </c>
      <c r="N66" s="235">
        <f t="shared" si="25"/>
        <v>0</v>
      </c>
      <c r="O66" s="235">
        <f t="shared" si="26"/>
        <v>0</v>
      </c>
      <c r="P66" s="548">
        <f t="shared" si="23"/>
        <v>0</v>
      </c>
    </row>
    <row r="67" spans="1:19" ht="30" customHeight="1" x14ac:dyDescent="0.2">
      <c r="A67" s="754" t="s">
        <v>170</v>
      </c>
      <c r="B67" s="755"/>
      <c r="C67" s="755"/>
      <c r="D67" s="756"/>
      <c r="E67" s="28">
        <f t="shared" ref="E67:J67" si="27">E68+E71+E72+E73+E74+E75+E86+E87</f>
        <v>0</v>
      </c>
      <c r="F67" s="28">
        <f t="shared" si="27"/>
        <v>0</v>
      </c>
      <c r="G67" s="28">
        <f t="shared" si="27"/>
        <v>0</v>
      </c>
      <c r="H67" s="28">
        <f t="shared" si="27"/>
        <v>0</v>
      </c>
      <c r="I67" s="28">
        <f t="shared" si="27"/>
        <v>0</v>
      </c>
      <c r="J67" s="28">
        <f t="shared" si="27"/>
        <v>0</v>
      </c>
      <c r="K67" s="2"/>
      <c r="L67" s="371"/>
      <c r="M67" s="251"/>
      <c r="N67" s="251"/>
      <c r="O67" s="251"/>
      <c r="P67" s="251"/>
    </row>
    <row r="68" spans="1:19" ht="30" customHeight="1" x14ac:dyDescent="0.2">
      <c r="A68" s="567" t="s">
        <v>151</v>
      </c>
      <c r="B68" s="748"/>
      <c r="C68" s="748"/>
      <c r="D68" s="749"/>
      <c r="E68" s="28">
        <f t="shared" ref="E68:J68" si="28">E69+E70</f>
        <v>0</v>
      </c>
      <c r="F68" s="28">
        <f t="shared" si="28"/>
        <v>0</v>
      </c>
      <c r="G68" s="28">
        <f t="shared" si="28"/>
        <v>0</v>
      </c>
      <c r="H68" s="28">
        <f t="shared" si="28"/>
        <v>0</v>
      </c>
      <c r="I68" s="28">
        <f t="shared" si="28"/>
        <v>0</v>
      </c>
      <c r="J68" s="28">
        <f t="shared" si="28"/>
        <v>0</v>
      </c>
      <c r="K68" s="531"/>
      <c r="L68" s="371"/>
      <c r="M68" s="251"/>
      <c r="N68" s="253"/>
      <c r="O68" s="253"/>
      <c r="P68" s="253"/>
      <c r="Q68" s="224"/>
    </row>
    <row r="69" spans="1:19" ht="30" customHeight="1" x14ac:dyDescent="0.2">
      <c r="A69" s="567" t="s">
        <v>888</v>
      </c>
      <c r="B69" s="748"/>
      <c r="C69" s="748"/>
      <c r="D69" s="749"/>
      <c r="E69" s="122"/>
      <c r="F69" s="122"/>
      <c r="G69" s="520"/>
      <c r="H69" s="550"/>
      <c r="I69" s="122"/>
      <c r="J69" s="122"/>
      <c r="K69" s="531"/>
      <c r="L69" s="371"/>
      <c r="M69" s="251"/>
      <c r="N69" s="253"/>
      <c r="O69" s="235">
        <f t="shared" ref="O69:O74" si="29">F69</f>
        <v>0</v>
      </c>
      <c r="P69" s="548">
        <f t="shared" ref="P69:P87" si="30">G69+H69+I69+J69</f>
        <v>0</v>
      </c>
      <c r="Q69" s="224"/>
    </row>
    <row r="70" spans="1:19" ht="30" customHeight="1" x14ac:dyDescent="0.2">
      <c r="A70" s="567" t="s">
        <v>889</v>
      </c>
      <c r="B70" s="748"/>
      <c r="C70" s="748"/>
      <c r="D70" s="749"/>
      <c r="E70" s="122"/>
      <c r="F70" s="122"/>
      <c r="G70" s="520"/>
      <c r="H70" s="550"/>
      <c r="I70" s="122"/>
      <c r="J70" s="122"/>
      <c r="K70" s="531"/>
      <c r="L70" s="371"/>
      <c r="M70" s="251"/>
      <c r="N70" s="253"/>
      <c r="O70" s="235">
        <f t="shared" si="29"/>
        <v>0</v>
      </c>
      <c r="P70" s="548">
        <f t="shared" si="30"/>
        <v>0</v>
      </c>
      <c r="Q70" s="224"/>
    </row>
    <row r="71" spans="1:19" ht="30" customHeight="1" x14ac:dyDescent="0.2">
      <c r="A71" s="567" t="s">
        <v>152</v>
      </c>
      <c r="B71" s="748"/>
      <c r="C71" s="748"/>
      <c r="D71" s="749"/>
      <c r="E71" s="122"/>
      <c r="F71" s="122"/>
      <c r="G71" s="520"/>
      <c r="H71" s="550"/>
      <c r="I71" s="122"/>
      <c r="J71" s="122"/>
      <c r="K71" s="531"/>
      <c r="L71" s="371"/>
      <c r="M71" s="251"/>
      <c r="N71" s="253"/>
      <c r="O71" s="235">
        <f t="shared" si="29"/>
        <v>0</v>
      </c>
      <c r="P71" s="548">
        <f t="shared" si="30"/>
        <v>0</v>
      </c>
      <c r="Q71" s="224"/>
    </row>
    <row r="72" spans="1:19" ht="30" customHeight="1" x14ac:dyDescent="0.2">
      <c r="A72" s="567" t="s">
        <v>153</v>
      </c>
      <c r="B72" s="748"/>
      <c r="C72" s="748"/>
      <c r="D72" s="749"/>
      <c r="E72" s="122"/>
      <c r="F72" s="122"/>
      <c r="G72" s="520"/>
      <c r="H72" s="550"/>
      <c r="I72" s="122"/>
      <c r="J72" s="122"/>
      <c r="K72" s="531"/>
      <c r="L72" s="371"/>
      <c r="M72" s="251"/>
      <c r="N72" s="253"/>
      <c r="O72" s="235">
        <f t="shared" si="29"/>
        <v>0</v>
      </c>
      <c r="P72" s="548">
        <f t="shared" si="30"/>
        <v>0</v>
      </c>
      <c r="Q72" s="224"/>
    </row>
    <row r="73" spans="1:19" ht="30" customHeight="1" x14ac:dyDescent="0.2">
      <c r="A73" s="567" t="s">
        <v>154</v>
      </c>
      <c r="B73" s="748"/>
      <c r="C73" s="748"/>
      <c r="D73" s="749"/>
      <c r="E73" s="122"/>
      <c r="F73" s="122"/>
      <c r="G73" s="520"/>
      <c r="H73" s="550"/>
      <c r="I73" s="122"/>
      <c r="J73" s="122"/>
      <c r="K73" s="531"/>
      <c r="L73" s="371"/>
      <c r="M73" s="251"/>
      <c r="N73" s="253"/>
      <c r="O73" s="235">
        <f t="shared" si="29"/>
        <v>0</v>
      </c>
      <c r="P73" s="548">
        <f t="shared" si="30"/>
        <v>0</v>
      </c>
      <c r="Q73" s="224"/>
    </row>
    <row r="74" spans="1:19" ht="30" customHeight="1" x14ac:dyDescent="0.2">
      <c r="A74" s="567" t="s">
        <v>155</v>
      </c>
      <c r="B74" s="748"/>
      <c r="C74" s="748"/>
      <c r="D74" s="749"/>
      <c r="E74" s="122"/>
      <c r="F74" s="122"/>
      <c r="G74" s="520"/>
      <c r="H74" s="550"/>
      <c r="I74" s="122"/>
      <c r="J74" s="122"/>
      <c r="K74" s="531"/>
      <c r="L74" s="371"/>
      <c r="M74" s="251"/>
      <c r="N74" s="253"/>
      <c r="O74" s="235">
        <f t="shared" si="29"/>
        <v>0</v>
      </c>
      <c r="P74" s="548">
        <f t="shared" si="30"/>
        <v>0</v>
      </c>
      <c r="Q74" s="224"/>
    </row>
    <row r="75" spans="1:19" ht="30" customHeight="1" x14ac:dyDescent="0.2">
      <c r="A75" s="567" t="s">
        <v>156</v>
      </c>
      <c r="B75" s="748"/>
      <c r="C75" s="748"/>
      <c r="D75" s="749"/>
      <c r="E75" s="28">
        <f t="shared" ref="E75:J75" si="31">E76+E77+E78+E79+E80+E81+E82+E83+E84+E85</f>
        <v>0</v>
      </c>
      <c r="F75" s="28">
        <f t="shared" si="31"/>
        <v>0</v>
      </c>
      <c r="G75" s="28">
        <f t="shared" si="31"/>
        <v>0</v>
      </c>
      <c r="H75" s="28">
        <f t="shared" si="31"/>
        <v>0</v>
      </c>
      <c r="I75" s="28">
        <f t="shared" si="31"/>
        <v>0</v>
      </c>
      <c r="J75" s="28">
        <f t="shared" si="31"/>
        <v>0</v>
      </c>
      <c r="K75" s="531"/>
      <c r="L75" s="371"/>
      <c r="M75" s="253"/>
      <c r="N75" s="253"/>
      <c r="O75" s="253"/>
      <c r="P75" s="253"/>
      <c r="Q75" s="224"/>
      <c r="R75" s="224"/>
      <c r="S75" s="224"/>
    </row>
    <row r="76" spans="1:19" ht="30" customHeight="1" x14ac:dyDescent="0.2">
      <c r="A76" s="567" t="s">
        <v>157</v>
      </c>
      <c r="B76" s="748"/>
      <c r="C76" s="748"/>
      <c r="D76" s="749"/>
      <c r="E76" s="122"/>
      <c r="F76" s="122"/>
      <c r="G76" s="520"/>
      <c r="H76" s="122"/>
      <c r="I76" s="122"/>
      <c r="J76" s="122"/>
      <c r="K76" s="531"/>
      <c r="L76" s="371"/>
      <c r="M76" s="253"/>
      <c r="N76" s="253"/>
      <c r="O76" s="235">
        <f t="shared" ref="O76:O87" si="32">F76</f>
        <v>0</v>
      </c>
      <c r="P76" s="549">
        <f t="shared" si="30"/>
        <v>0</v>
      </c>
      <c r="Q76" s="224"/>
      <c r="R76" s="224"/>
      <c r="S76" s="224"/>
    </row>
    <row r="77" spans="1:19" ht="30" customHeight="1" x14ac:dyDescent="0.2">
      <c r="A77" s="567" t="s">
        <v>158</v>
      </c>
      <c r="B77" s="748"/>
      <c r="C77" s="748"/>
      <c r="D77" s="749"/>
      <c r="E77" s="122"/>
      <c r="F77" s="122"/>
      <c r="G77" s="520"/>
      <c r="H77" s="122"/>
      <c r="I77" s="122"/>
      <c r="J77" s="122"/>
      <c r="K77" s="531"/>
      <c r="L77" s="371"/>
      <c r="M77" s="253"/>
      <c r="N77" s="253"/>
      <c r="O77" s="235">
        <f t="shared" si="32"/>
        <v>0</v>
      </c>
      <c r="P77" s="549">
        <f t="shared" si="30"/>
        <v>0</v>
      </c>
      <c r="Q77" s="224"/>
      <c r="R77" s="224"/>
      <c r="S77" s="224"/>
    </row>
    <row r="78" spans="1:19" ht="30" customHeight="1" x14ac:dyDescent="0.2">
      <c r="A78" s="567" t="s">
        <v>159</v>
      </c>
      <c r="B78" s="748"/>
      <c r="C78" s="748"/>
      <c r="D78" s="749"/>
      <c r="E78" s="122"/>
      <c r="F78" s="122"/>
      <c r="G78" s="520"/>
      <c r="H78" s="122"/>
      <c r="I78" s="122"/>
      <c r="J78" s="122"/>
      <c r="K78" s="531"/>
      <c r="L78" s="371"/>
      <c r="M78" s="253"/>
      <c r="N78" s="253"/>
      <c r="O78" s="235">
        <f t="shared" si="32"/>
        <v>0</v>
      </c>
      <c r="P78" s="549">
        <f t="shared" si="30"/>
        <v>0</v>
      </c>
      <c r="Q78" s="224"/>
      <c r="R78" s="224"/>
      <c r="S78" s="224"/>
    </row>
    <row r="79" spans="1:19" ht="30" customHeight="1" x14ac:dyDescent="0.2">
      <c r="A79" s="567" t="s">
        <v>160</v>
      </c>
      <c r="B79" s="748"/>
      <c r="C79" s="748"/>
      <c r="D79" s="749"/>
      <c r="E79" s="122"/>
      <c r="F79" s="122"/>
      <c r="G79" s="520"/>
      <c r="H79" s="122"/>
      <c r="I79" s="122"/>
      <c r="J79" s="122"/>
      <c r="K79" s="531"/>
      <c r="L79" s="371"/>
      <c r="M79" s="253"/>
      <c r="N79" s="253"/>
      <c r="O79" s="235">
        <f t="shared" si="32"/>
        <v>0</v>
      </c>
      <c r="P79" s="549">
        <f t="shared" si="30"/>
        <v>0</v>
      </c>
      <c r="Q79" s="224"/>
      <c r="R79" s="224"/>
      <c r="S79" s="224"/>
    </row>
    <row r="80" spans="1:19" ht="30" customHeight="1" x14ac:dyDescent="0.2">
      <c r="A80" s="567" t="s">
        <v>161</v>
      </c>
      <c r="B80" s="748"/>
      <c r="C80" s="748"/>
      <c r="D80" s="749"/>
      <c r="E80" s="122"/>
      <c r="F80" s="122"/>
      <c r="G80" s="520"/>
      <c r="H80" s="122"/>
      <c r="I80" s="122"/>
      <c r="J80" s="122"/>
      <c r="K80" s="531"/>
      <c r="L80" s="371"/>
      <c r="M80" s="253"/>
      <c r="N80" s="253"/>
      <c r="O80" s="235">
        <f t="shared" si="32"/>
        <v>0</v>
      </c>
      <c r="P80" s="549">
        <f t="shared" si="30"/>
        <v>0</v>
      </c>
      <c r="Q80" s="224"/>
      <c r="R80" s="224"/>
      <c r="S80" s="224"/>
    </row>
    <row r="81" spans="1:26" ht="30" customHeight="1" x14ac:dyDescent="0.2">
      <c r="A81" s="567" t="s">
        <v>162</v>
      </c>
      <c r="B81" s="748"/>
      <c r="C81" s="748"/>
      <c r="D81" s="749"/>
      <c r="E81" s="122"/>
      <c r="F81" s="122"/>
      <c r="G81" s="520"/>
      <c r="H81" s="122"/>
      <c r="I81" s="122"/>
      <c r="J81" s="122"/>
      <c r="K81" s="531"/>
      <c r="L81" s="371"/>
      <c r="M81" s="253"/>
      <c r="N81" s="253"/>
      <c r="O81" s="235">
        <f t="shared" si="32"/>
        <v>0</v>
      </c>
      <c r="P81" s="549">
        <f t="shared" si="30"/>
        <v>0</v>
      </c>
      <c r="Q81" s="224"/>
      <c r="R81" s="224"/>
      <c r="S81" s="224"/>
    </row>
    <row r="82" spans="1:26" ht="30" customHeight="1" x14ac:dyDescent="0.2">
      <c r="A82" s="567" t="s">
        <v>163</v>
      </c>
      <c r="B82" s="748"/>
      <c r="C82" s="748"/>
      <c r="D82" s="749"/>
      <c r="E82" s="122"/>
      <c r="F82" s="122"/>
      <c r="G82" s="520"/>
      <c r="H82" s="122"/>
      <c r="I82" s="122"/>
      <c r="J82" s="122"/>
      <c r="K82" s="531"/>
      <c r="L82" s="371"/>
      <c r="M82" s="253"/>
      <c r="N82" s="253"/>
      <c r="O82" s="235">
        <f t="shared" si="32"/>
        <v>0</v>
      </c>
      <c r="P82" s="549">
        <f t="shared" si="30"/>
        <v>0</v>
      </c>
      <c r="Q82" s="224"/>
      <c r="R82" s="224"/>
      <c r="S82" s="224"/>
    </row>
    <row r="83" spans="1:26" ht="30" customHeight="1" x14ac:dyDescent="0.2">
      <c r="A83" s="567" t="s">
        <v>164</v>
      </c>
      <c r="B83" s="748"/>
      <c r="C83" s="748"/>
      <c r="D83" s="749"/>
      <c r="E83" s="122"/>
      <c r="F83" s="122"/>
      <c r="G83" s="520"/>
      <c r="H83" s="122"/>
      <c r="I83" s="122"/>
      <c r="J83" s="122"/>
      <c r="K83" s="531"/>
      <c r="L83" s="371"/>
      <c r="M83" s="253"/>
      <c r="N83" s="253"/>
      <c r="O83" s="235">
        <f t="shared" si="32"/>
        <v>0</v>
      </c>
      <c r="P83" s="549">
        <f t="shared" si="30"/>
        <v>0</v>
      </c>
      <c r="Q83" s="224"/>
      <c r="R83" s="705" t="s">
        <v>565</v>
      </c>
      <c r="S83" s="779"/>
      <c r="T83" s="779"/>
      <c r="U83" s="779"/>
      <c r="V83" s="779"/>
      <c r="W83" s="779"/>
      <c r="X83" s="779"/>
      <c r="Y83" s="779"/>
      <c r="Z83" s="779"/>
    </row>
    <row r="84" spans="1:26" ht="30" customHeight="1" x14ac:dyDescent="0.2">
      <c r="A84" s="567" t="s">
        <v>165</v>
      </c>
      <c r="B84" s="748"/>
      <c r="C84" s="748"/>
      <c r="D84" s="749"/>
      <c r="E84" s="122"/>
      <c r="F84" s="122"/>
      <c r="G84" s="520"/>
      <c r="H84" s="122"/>
      <c r="I84" s="122"/>
      <c r="J84" s="122"/>
      <c r="K84" s="531"/>
      <c r="L84" s="371"/>
      <c r="M84" s="253"/>
      <c r="N84" s="253"/>
      <c r="O84" s="235">
        <f t="shared" si="32"/>
        <v>0</v>
      </c>
      <c r="P84" s="549">
        <f t="shared" si="30"/>
        <v>0</v>
      </c>
      <c r="Q84" s="224"/>
      <c r="R84" s="779"/>
      <c r="S84" s="779"/>
      <c r="T84" s="779"/>
      <c r="U84" s="779"/>
      <c r="V84" s="779"/>
      <c r="W84" s="779"/>
      <c r="X84" s="779"/>
      <c r="Y84" s="779"/>
      <c r="Z84" s="779"/>
    </row>
    <row r="85" spans="1:26" ht="30" customHeight="1" x14ac:dyDescent="0.2">
      <c r="A85" s="567" t="s">
        <v>166</v>
      </c>
      <c r="B85" s="748"/>
      <c r="C85" s="748"/>
      <c r="D85" s="749"/>
      <c r="E85" s="122"/>
      <c r="F85" s="122"/>
      <c r="G85" s="520"/>
      <c r="H85" s="122"/>
      <c r="I85" s="122"/>
      <c r="J85" s="122"/>
      <c r="K85" s="531"/>
      <c r="L85" s="371"/>
      <c r="M85" s="253"/>
      <c r="N85" s="253"/>
      <c r="O85" s="235">
        <f t="shared" si="32"/>
        <v>0</v>
      </c>
      <c r="P85" s="549">
        <f t="shared" si="30"/>
        <v>0</v>
      </c>
      <c r="Q85" s="224"/>
      <c r="R85" s="224"/>
      <c r="S85" s="224"/>
    </row>
    <row r="86" spans="1:26" ht="30" customHeight="1" x14ac:dyDescent="0.2">
      <c r="A86" s="567" t="s">
        <v>167</v>
      </c>
      <c r="B86" s="748"/>
      <c r="C86" s="748"/>
      <c r="D86" s="749"/>
      <c r="E86" s="122"/>
      <c r="F86" s="122"/>
      <c r="G86" s="520"/>
      <c r="H86" s="122"/>
      <c r="I86" s="122"/>
      <c r="J86" s="122"/>
      <c r="K86" s="531"/>
      <c r="L86" s="371"/>
      <c r="M86" s="253"/>
      <c r="N86" s="253"/>
      <c r="O86" s="235">
        <f t="shared" si="32"/>
        <v>0</v>
      </c>
      <c r="P86" s="549">
        <f t="shared" si="30"/>
        <v>0</v>
      </c>
      <c r="Q86" s="224"/>
      <c r="R86" s="224"/>
      <c r="S86" s="224"/>
    </row>
    <row r="87" spans="1:26" ht="45.75" customHeight="1" x14ac:dyDescent="0.2">
      <c r="A87" s="567" t="s">
        <v>168</v>
      </c>
      <c r="B87" s="748"/>
      <c r="C87" s="748"/>
      <c r="D87" s="749"/>
      <c r="E87" s="127"/>
      <c r="F87" s="127"/>
      <c r="G87" s="316"/>
      <c r="H87" s="127"/>
      <c r="I87" s="127"/>
      <c r="J87" s="127"/>
      <c r="K87" s="531"/>
      <c r="L87" s="371"/>
      <c r="M87" s="253"/>
      <c r="N87" s="253"/>
      <c r="O87" s="235">
        <f t="shared" si="32"/>
        <v>0</v>
      </c>
      <c r="P87" s="549">
        <f t="shared" si="30"/>
        <v>0</v>
      </c>
      <c r="Q87" s="224"/>
      <c r="R87" s="777"/>
      <c r="S87" s="778"/>
      <c r="T87" s="778"/>
      <c r="U87" s="778"/>
      <c r="V87" s="778"/>
      <c r="W87" s="778"/>
      <c r="X87" s="778"/>
      <c r="Y87" s="778"/>
      <c r="Z87" s="778"/>
    </row>
    <row r="88" spans="1:26" ht="45" customHeight="1" x14ac:dyDescent="0.2">
      <c r="A88" s="567" t="s">
        <v>265</v>
      </c>
      <c r="B88" s="748"/>
      <c r="C88" s="748"/>
      <c r="D88" s="749"/>
      <c r="E88" s="28"/>
      <c r="F88" s="28"/>
      <c r="G88" s="28"/>
      <c r="H88" s="28">
        <f>'část C indikátory'!C51</f>
        <v>0</v>
      </c>
      <c r="I88" s="28">
        <f>'část C indikátory'!C52</f>
        <v>0</v>
      </c>
      <c r="J88" s="28">
        <f>'část C indikátory'!C53</f>
        <v>0</v>
      </c>
      <c r="K88" s="341" t="s">
        <v>619</v>
      </c>
      <c r="L88" s="371"/>
      <c r="M88" s="771"/>
      <c r="N88" s="772"/>
      <c r="O88" s="772"/>
      <c r="P88" s="772"/>
      <c r="Q88" s="224"/>
      <c r="R88" s="224"/>
      <c r="S88" s="224"/>
    </row>
    <row r="89" spans="1:26" ht="53.25" customHeight="1" x14ac:dyDescent="0.2">
      <c r="A89" s="650" t="s">
        <v>1</v>
      </c>
      <c r="B89" s="752"/>
      <c r="C89" s="752"/>
      <c r="D89" s="753"/>
      <c r="E89" s="28">
        <f>E29+E67</f>
        <v>0</v>
      </c>
      <c r="F89" s="28">
        <f>F29+F67</f>
        <v>0</v>
      </c>
      <c r="G89" s="28">
        <f>G29+G67+G88</f>
        <v>0</v>
      </c>
      <c r="H89" s="28">
        <f>H29+H67+H88</f>
        <v>0</v>
      </c>
      <c r="I89" s="28">
        <f>I29+I67+I88</f>
        <v>0</v>
      </c>
      <c r="J89" s="28">
        <f>J29+J67+J88</f>
        <v>0</v>
      </c>
      <c r="K89" s="239" t="s">
        <v>580</v>
      </c>
      <c r="L89" s="371"/>
      <c r="M89" s="251"/>
      <c r="N89" s="251"/>
      <c r="O89" s="251"/>
      <c r="P89" s="251"/>
    </row>
    <row r="90" spans="1:26" x14ac:dyDescent="0.2">
      <c r="A90" s="371"/>
      <c r="B90" s="371"/>
      <c r="C90" s="371"/>
      <c r="D90" s="371"/>
      <c r="E90" s="371"/>
      <c r="F90" s="371"/>
      <c r="G90" s="371"/>
      <c r="H90" s="371"/>
      <c r="I90" s="371"/>
      <c r="J90" s="371"/>
      <c r="K90" s="371"/>
      <c r="L90" s="371"/>
    </row>
    <row r="91" spans="1:26" ht="55.5" customHeight="1" x14ac:dyDescent="0.2">
      <c r="A91" s="559" t="s">
        <v>41</v>
      </c>
      <c r="B91" s="615"/>
      <c r="C91" s="615"/>
      <c r="D91" s="615"/>
      <c r="E91" s="617"/>
      <c r="F91" s="750"/>
      <c r="G91" s="750"/>
      <c r="H91" s="750"/>
      <c r="I91" s="750"/>
      <c r="J91" s="750"/>
      <c r="K91" s="751"/>
      <c r="L91" s="371"/>
    </row>
    <row r="92" spans="1:26" x14ac:dyDescent="0.2">
      <c r="A92" s="371"/>
      <c r="B92" s="371"/>
      <c r="C92" s="371"/>
      <c r="D92" s="371"/>
      <c r="E92" s="371"/>
      <c r="F92" s="371"/>
      <c r="G92" s="371"/>
      <c r="H92" s="371"/>
      <c r="I92" s="371"/>
      <c r="J92" s="371"/>
      <c r="K92" s="371"/>
      <c r="L92" s="371"/>
    </row>
  </sheetData>
  <sheetProtection password="8D29" sheet="1" formatRows="0"/>
  <mergeCells count="93">
    <mergeCell ref="R87:Z87"/>
    <mergeCell ref="R83:Z84"/>
    <mergeCell ref="A42:D42"/>
    <mergeCell ref="A1:K1"/>
    <mergeCell ref="A5:D5"/>
    <mergeCell ref="A6:D6"/>
    <mergeCell ref="A4:D4"/>
    <mergeCell ref="A8:D8"/>
    <mergeCell ref="A2:I2"/>
    <mergeCell ref="A31:D31"/>
    <mergeCell ref="A32:D32"/>
    <mergeCell ref="K27:K28"/>
    <mergeCell ref="A18:D18"/>
    <mergeCell ref="A27:D28"/>
    <mergeCell ref="E27:F27"/>
    <mergeCell ref="J27:J28"/>
    <mergeCell ref="H27:H28"/>
    <mergeCell ref="A16:D16"/>
    <mergeCell ref="A17:D17"/>
    <mergeCell ref="M88:P88"/>
    <mergeCell ref="I27:I28"/>
    <mergeCell ref="A20:D20"/>
    <mergeCell ref="A21:D21"/>
    <mergeCell ref="A22:D22"/>
    <mergeCell ref="A23:D23"/>
    <mergeCell ref="G27:G28"/>
    <mergeCell ref="A54:D54"/>
    <mergeCell ref="A66:D66"/>
    <mergeCell ref="A44:D44"/>
    <mergeCell ref="A45:D45"/>
    <mergeCell ref="A46:D46"/>
    <mergeCell ref="A47:D47"/>
    <mergeCell ref="A7:D7"/>
    <mergeCell ref="A40:D40"/>
    <mergeCell ref="A35:D35"/>
    <mergeCell ref="A36:D36"/>
    <mergeCell ref="A11:D11"/>
    <mergeCell ref="A12:D12"/>
    <mergeCell ref="A13:D13"/>
    <mergeCell ref="A29:D29"/>
    <mergeCell ref="A30:D30"/>
    <mergeCell ref="A33:D33"/>
    <mergeCell ref="A34:D34"/>
    <mergeCell ref="A37:D37"/>
    <mergeCell ref="A39:D39"/>
    <mergeCell ref="A15:D15"/>
    <mergeCell ref="A10:D10"/>
    <mergeCell ref="A48:D48"/>
    <mergeCell ref="A49:D49"/>
    <mergeCell ref="A56:D56"/>
    <mergeCell ref="A50:D50"/>
    <mergeCell ref="A83:D83"/>
    <mergeCell ref="A74:D74"/>
    <mergeCell ref="A75:D75"/>
    <mergeCell ref="A73:D73"/>
    <mergeCell ref="A67:D67"/>
    <mergeCell ref="A68:D68"/>
    <mergeCell ref="A69:D69"/>
    <mergeCell ref="A70:D70"/>
    <mergeCell ref="A71:D71"/>
    <mergeCell ref="A72:D72"/>
    <mergeCell ref="A43:D43"/>
    <mergeCell ref="A91:D91"/>
    <mergeCell ref="E91:K91"/>
    <mergeCell ref="A79:D79"/>
    <mergeCell ref="A80:D80"/>
    <mergeCell ref="A81:D81"/>
    <mergeCell ref="A82:D82"/>
    <mergeCell ref="A85:D85"/>
    <mergeCell ref="A84:D84"/>
    <mergeCell ref="A88:D88"/>
    <mergeCell ref="A86:D86"/>
    <mergeCell ref="A87:D87"/>
    <mergeCell ref="A89:D89"/>
    <mergeCell ref="A76:D76"/>
    <mergeCell ref="A77:D77"/>
    <mergeCell ref="A78:D78"/>
    <mergeCell ref="M27:P27"/>
    <mergeCell ref="A38:D38"/>
    <mergeCell ref="A64:D64"/>
    <mergeCell ref="A65:D65"/>
    <mergeCell ref="A51:D51"/>
    <mergeCell ref="A52:D52"/>
    <mergeCell ref="A53:D53"/>
    <mergeCell ref="A55:D55"/>
    <mergeCell ref="A62:D62"/>
    <mergeCell ref="A63:D63"/>
    <mergeCell ref="A57:D57"/>
    <mergeCell ref="A61:D61"/>
    <mergeCell ref="A60:D60"/>
    <mergeCell ref="A59:D59"/>
    <mergeCell ref="A58:D58"/>
    <mergeCell ref="A41:D41"/>
  </mergeCells>
  <conditionalFormatting sqref="E15:E16">
    <cfRule type="cellIs" dxfId="275" priority="919" operator="lessThan">
      <formula>0</formula>
    </cfRule>
  </conditionalFormatting>
  <conditionalFormatting sqref="E4:E5">
    <cfRule type="cellIs" dxfId="274" priority="917" operator="lessThan">
      <formula>0</formula>
    </cfRule>
  </conditionalFormatting>
  <conditionalFormatting sqref="E23">
    <cfRule type="cellIs" dxfId="273" priority="645" operator="lessThan">
      <formula>0</formula>
    </cfRule>
  </conditionalFormatting>
  <conditionalFormatting sqref="I89">
    <cfRule type="cellIs" dxfId="272" priority="649" operator="greaterThan">
      <formula>$E$16</formula>
    </cfRule>
  </conditionalFormatting>
  <conditionalFormatting sqref="J89">
    <cfRule type="cellIs" dxfId="271" priority="648" operator="greaterThan">
      <formula>$E$21</formula>
    </cfRule>
  </conditionalFormatting>
  <conditionalFormatting sqref="E7">
    <cfRule type="cellIs" dxfId="270" priority="647" operator="lessThan">
      <formula>0</formula>
    </cfRule>
  </conditionalFormatting>
  <conditionalFormatting sqref="E18">
    <cfRule type="cellIs" dxfId="269" priority="646" operator="lessThan">
      <formula>0</formula>
    </cfRule>
  </conditionalFormatting>
  <conditionalFormatting sqref="P32">
    <cfRule type="expression" dxfId="268" priority="385">
      <formula>($G$32+$H$32+$I$32+$J$32)-$F$32&gt;0.00001</formula>
    </cfRule>
  </conditionalFormatting>
  <conditionalFormatting sqref="P33">
    <cfRule type="expression" dxfId="267" priority="383">
      <formula>($G$33+$H$33+$I$33+$J$33)-$F$33&gt;0.00001</formula>
    </cfRule>
  </conditionalFormatting>
  <conditionalFormatting sqref="P34">
    <cfRule type="expression" dxfId="266" priority="381">
      <formula>($G$34+$H$34+$I$34+$J$34)-$F$34&gt;0.00001</formula>
    </cfRule>
  </conditionalFormatting>
  <conditionalFormatting sqref="P35">
    <cfRule type="expression" dxfId="265" priority="379">
      <formula>($G$35+$H$35+$I$35+$J$35)-$F$35&gt;0.00001</formula>
    </cfRule>
  </conditionalFormatting>
  <conditionalFormatting sqref="P36">
    <cfRule type="expression" dxfId="264" priority="377">
      <formula>($G$36+$H$36+$I$36+$J$36)-$F$36&gt;0.00001</formula>
    </cfRule>
  </conditionalFormatting>
  <conditionalFormatting sqref="P37">
    <cfRule type="expression" dxfId="263" priority="375">
      <formula>($G$37+$H$37+$I$37+$J$37)-$F$37&gt;0.00001</formula>
    </cfRule>
  </conditionalFormatting>
  <conditionalFormatting sqref="O32">
    <cfRule type="cellIs" dxfId="262" priority="332" operator="greaterThan">
      <formula>$E$32</formula>
    </cfRule>
  </conditionalFormatting>
  <conditionalFormatting sqref="O33">
    <cfRule type="cellIs" dxfId="261" priority="331" operator="greaterThan">
      <formula>$E$33</formula>
    </cfRule>
  </conditionalFormatting>
  <conditionalFormatting sqref="O34">
    <cfRule type="cellIs" dxfId="260" priority="330" operator="greaterThan">
      <formula>$E$34</formula>
    </cfRule>
  </conditionalFormatting>
  <conditionalFormatting sqref="O35">
    <cfRule type="cellIs" dxfId="259" priority="329" operator="greaterThan">
      <formula>$E$35</formula>
    </cfRule>
  </conditionalFormatting>
  <conditionalFormatting sqref="O36">
    <cfRule type="cellIs" dxfId="258" priority="328" operator="greaterThan">
      <formula>$E$36</formula>
    </cfRule>
  </conditionalFormatting>
  <conditionalFormatting sqref="O37">
    <cfRule type="cellIs" dxfId="257" priority="327" operator="greaterThan">
      <formula>$E$37</formula>
    </cfRule>
  </conditionalFormatting>
  <conditionalFormatting sqref="O39">
    <cfRule type="cellIs" dxfId="256" priority="301" operator="greaterThan">
      <formula>$E$39</formula>
    </cfRule>
  </conditionalFormatting>
  <conditionalFormatting sqref="O40">
    <cfRule type="cellIs" dxfId="255" priority="298" operator="greaterThan">
      <formula>$E$40</formula>
    </cfRule>
  </conditionalFormatting>
  <conditionalFormatting sqref="O41">
    <cfRule type="cellIs" dxfId="254" priority="297" operator="greaterThan">
      <formula>$E$41</formula>
    </cfRule>
  </conditionalFormatting>
  <conditionalFormatting sqref="P39">
    <cfRule type="expression" dxfId="253" priority="292">
      <formula>($G$39+$H$39+$I$39+$J$39)-$F$39&gt;0.00001</formula>
    </cfRule>
  </conditionalFormatting>
  <conditionalFormatting sqref="P40">
    <cfRule type="expression" dxfId="252" priority="290">
      <formula>($G$40+$H$40+$I$40+$J$40)-$F$40&gt;0.00001</formula>
    </cfRule>
  </conditionalFormatting>
  <conditionalFormatting sqref="P41">
    <cfRule type="expression" dxfId="251" priority="288">
      <formula>($G$41+$H$41+$I$41+$J$41)-$F$41&gt;0.00001</formula>
    </cfRule>
  </conditionalFormatting>
  <conditionalFormatting sqref="O44">
    <cfRule type="cellIs" dxfId="250" priority="245" operator="greaterThan">
      <formula>$E$44</formula>
    </cfRule>
  </conditionalFormatting>
  <conditionalFormatting sqref="O45">
    <cfRule type="cellIs" dxfId="249" priority="244" operator="greaterThan">
      <formula>$E$45</formula>
    </cfRule>
  </conditionalFormatting>
  <conditionalFormatting sqref="O46">
    <cfRule type="cellIs" dxfId="248" priority="243" operator="greaterThan">
      <formula>$E$46</formula>
    </cfRule>
  </conditionalFormatting>
  <conditionalFormatting sqref="O47">
    <cfRule type="cellIs" dxfId="247" priority="242" operator="greaterThan">
      <formula>$E$47</formula>
    </cfRule>
  </conditionalFormatting>
  <conditionalFormatting sqref="O48">
    <cfRule type="cellIs" dxfId="246" priority="241" operator="greaterThan">
      <formula>$E$48</formula>
    </cfRule>
  </conditionalFormatting>
  <conditionalFormatting sqref="O49">
    <cfRule type="cellIs" dxfId="245" priority="240" operator="greaterThan">
      <formula>$E$49</formula>
    </cfRule>
  </conditionalFormatting>
  <conditionalFormatting sqref="P44">
    <cfRule type="expression" dxfId="244" priority="232">
      <formula>($G$44+$H$44+$I$44+$J$44)-$F$44&gt;0.00001</formula>
    </cfRule>
  </conditionalFormatting>
  <conditionalFormatting sqref="P45">
    <cfRule type="expression" dxfId="243" priority="230">
      <formula>($G$45+$H$45+$I$45+$J$45)-$F$45&gt;0.00001</formula>
    </cfRule>
  </conditionalFormatting>
  <conditionalFormatting sqref="P46">
    <cfRule type="expression" dxfId="242" priority="228">
      <formula>($G$46+$H$46+$I$46+$J$46)-$F$46&gt;0.00001</formula>
    </cfRule>
  </conditionalFormatting>
  <conditionalFormatting sqref="P47">
    <cfRule type="expression" dxfId="241" priority="226">
      <formula>($G$47+$H$47+$I$47+$J$47)-$F$47&gt;0.00001</formula>
    </cfRule>
  </conditionalFormatting>
  <conditionalFormatting sqref="P48">
    <cfRule type="expression" dxfId="240" priority="224">
      <formula>($G$48+$H$48+$I$48+$J$48)-$F$48&gt;0.00001</formula>
    </cfRule>
  </conditionalFormatting>
  <conditionalFormatting sqref="P49">
    <cfRule type="expression" dxfId="239" priority="222">
      <formula>($G$49+$H$49+$I$49+$J$49)-$F$49&gt;0.00001</formula>
    </cfRule>
  </conditionalFormatting>
  <conditionalFormatting sqref="O51">
    <cfRule type="cellIs" dxfId="238" priority="200" operator="greaterThan">
      <formula>$E$51</formula>
    </cfRule>
  </conditionalFormatting>
  <conditionalFormatting sqref="O52">
    <cfRule type="cellIs" dxfId="237" priority="199" operator="greaterThan">
      <formula>$E$52</formula>
    </cfRule>
  </conditionalFormatting>
  <conditionalFormatting sqref="O53">
    <cfRule type="cellIs" dxfId="236" priority="198" operator="greaterThan">
      <formula>$E$53</formula>
    </cfRule>
  </conditionalFormatting>
  <conditionalFormatting sqref="P51">
    <cfRule type="expression" dxfId="235" priority="193">
      <formula>($G$51+$H$51+$I$51+$J$51)-$F$51&gt;0.00001</formula>
    </cfRule>
  </conditionalFormatting>
  <conditionalFormatting sqref="P52">
    <cfRule type="expression" dxfId="234" priority="191">
      <formula>($G$52+$H$52+$I$52+$J$52)-$F$52&gt;0.00001</formula>
    </cfRule>
  </conditionalFormatting>
  <conditionalFormatting sqref="P53">
    <cfRule type="expression" dxfId="233" priority="189">
      <formula>($G$53+$H$53+$I$53+$J$53)-$F$53&gt;0.00001</formula>
    </cfRule>
  </conditionalFormatting>
  <conditionalFormatting sqref="O56">
    <cfRule type="cellIs" dxfId="232" priority="146" operator="greaterThan">
      <formula>$E$56</formula>
    </cfRule>
  </conditionalFormatting>
  <conditionalFormatting sqref="O57">
    <cfRule type="cellIs" dxfId="231" priority="145" operator="greaterThan">
      <formula>$E$57</formula>
    </cfRule>
  </conditionalFormatting>
  <conditionalFormatting sqref="O58">
    <cfRule type="cellIs" dxfId="230" priority="144" operator="greaterThan">
      <formula>$E$58</formula>
    </cfRule>
  </conditionalFormatting>
  <conditionalFormatting sqref="O59">
    <cfRule type="cellIs" dxfId="229" priority="143" operator="greaterThan">
      <formula>$E$59</formula>
    </cfRule>
  </conditionalFormatting>
  <conditionalFormatting sqref="O60">
    <cfRule type="cellIs" dxfId="228" priority="142" operator="greaterThan">
      <formula>$E$60</formula>
    </cfRule>
  </conditionalFormatting>
  <conditionalFormatting sqref="O61">
    <cfRule type="cellIs" dxfId="227" priority="141" operator="greaterThan">
      <formula>$E$61</formula>
    </cfRule>
  </conditionalFormatting>
  <conditionalFormatting sqref="P56">
    <cfRule type="expression" dxfId="226" priority="133">
      <formula>($G$56+$H$56+$I$56+$J$56)-$F$56&gt;0.00001</formula>
    </cfRule>
  </conditionalFormatting>
  <conditionalFormatting sqref="P57">
    <cfRule type="expression" dxfId="225" priority="131">
      <formula>($G$57+$H$57+$I$57+$J$57)-$F$57&gt;0.00001</formula>
    </cfRule>
  </conditionalFormatting>
  <conditionalFormatting sqref="P58">
    <cfRule type="expression" dxfId="224" priority="129">
      <formula>($G$58+$H$58+$I$58+$J$58)-$F$58&gt;0.00001</formula>
    </cfRule>
  </conditionalFormatting>
  <conditionalFormatting sqref="P59">
    <cfRule type="expression" dxfId="223" priority="127">
      <formula>($G$59+$H$59+$I$59+$J$59)-$F$59&gt;0.00001</formula>
    </cfRule>
  </conditionalFormatting>
  <conditionalFormatting sqref="P60">
    <cfRule type="expression" dxfId="222" priority="125">
      <formula>($G$60+$H$60+$I$60+$J$60)-$F$60&gt;0.00001</formula>
    </cfRule>
  </conditionalFormatting>
  <conditionalFormatting sqref="P61">
    <cfRule type="expression" dxfId="221" priority="123">
      <formula>($G$61+$H$61+$I$61+$J$61)-$F$61&gt;0.00001</formula>
    </cfRule>
  </conditionalFormatting>
  <conditionalFormatting sqref="O63">
    <cfRule type="cellIs" dxfId="220" priority="99" operator="greaterThan">
      <formula>$E$63</formula>
    </cfRule>
  </conditionalFormatting>
  <conditionalFormatting sqref="O64">
    <cfRule type="cellIs" dxfId="219" priority="98" operator="greaterThan">
      <formula>$E$64</formula>
    </cfRule>
  </conditionalFormatting>
  <conditionalFormatting sqref="O65">
    <cfRule type="cellIs" dxfId="218" priority="97" operator="greaterThan">
      <formula>$E$65</formula>
    </cfRule>
  </conditionalFormatting>
  <conditionalFormatting sqref="O66">
    <cfRule type="cellIs" dxfId="217" priority="101" operator="greaterThan">
      <formula>$E$66</formula>
    </cfRule>
  </conditionalFormatting>
  <conditionalFormatting sqref="P63">
    <cfRule type="expression" dxfId="216" priority="92">
      <formula>($G$63+$H$63+$I$63+$J$63)-$F$63&gt;0.00001</formula>
    </cfRule>
  </conditionalFormatting>
  <conditionalFormatting sqref="P64">
    <cfRule type="expression" dxfId="215" priority="90">
      <formula>($G$64+$H$64+$I$64+$J$64)-$F$64&gt;0.00001</formula>
    </cfRule>
  </conditionalFormatting>
  <conditionalFormatting sqref="P65">
    <cfRule type="expression" dxfId="214" priority="88">
      <formula>($G$65+$H$65+$I$65+$J$65)-$F$65&gt;0.00001</formula>
    </cfRule>
  </conditionalFormatting>
  <conditionalFormatting sqref="P66">
    <cfRule type="expression" dxfId="213" priority="86">
      <formula>($G$66+$H$66+$I$66+$J$66)-$F$66&gt;0.00001</formula>
    </cfRule>
  </conditionalFormatting>
  <conditionalFormatting sqref="O69">
    <cfRule type="cellIs" dxfId="212" priority="85" operator="greaterThan">
      <formula>$E$69</formula>
    </cfRule>
  </conditionalFormatting>
  <conditionalFormatting sqref="O70">
    <cfRule type="cellIs" dxfId="211" priority="83" operator="greaterThan">
      <formula>$E$70</formula>
    </cfRule>
  </conditionalFormatting>
  <conditionalFormatting sqref="O71">
    <cfRule type="cellIs" dxfId="210" priority="81" operator="greaterThan">
      <formula>$E$71</formula>
    </cfRule>
  </conditionalFormatting>
  <conditionalFormatting sqref="O72">
    <cfRule type="cellIs" dxfId="209" priority="79" operator="greaterThan">
      <formula>$E$72</formula>
    </cfRule>
  </conditionalFormatting>
  <conditionalFormatting sqref="O73">
    <cfRule type="cellIs" dxfId="208" priority="77" operator="greaterThan">
      <formula>$E$73</formula>
    </cfRule>
  </conditionalFormatting>
  <conditionalFormatting sqref="O74">
    <cfRule type="cellIs" dxfId="207" priority="75" operator="greaterThan">
      <formula>$E$74</formula>
    </cfRule>
  </conditionalFormatting>
  <conditionalFormatting sqref="P69">
    <cfRule type="expression" dxfId="206" priority="72">
      <formula>($G$69+$H$69+$I$69+$J$69)-$F$69&gt;0.00001</formula>
    </cfRule>
  </conditionalFormatting>
  <conditionalFormatting sqref="P70">
    <cfRule type="expression" dxfId="205" priority="70">
      <formula>($G$70+$H$70+$I$70+$J$70)-$F$70&gt;0.00001</formula>
    </cfRule>
  </conditionalFormatting>
  <conditionalFormatting sqref="P71">
    <cfRule type="expression" dxfId="204" priority="68">
      <formula>($G$71+$H$71+$I$71+$J$71)-$F$71&gt;0.00001</formula>
    </cfRule>
  </conditionalFormatting>
  <conditionalFormatting sqref="P72">
    <cfRule type="expression" dxfId="203" priority="66">
      <formula>($G$72+$H$72+$I$72+$J$72)-$F$72&gt;0.00001</formula>
    </cfRule>
  </conditionalFormatting>
  <conditionalFormatting sqref="P73">
    <cfRule type="expression" dxfId="202" priority="64">
      <formula>($G$73+$H$73+$I$73+$J$73)-$F$73&gt;0.00001</formula>
    </cfRule>
  </conditionalFormatting>
  <conditionalFormatting sqref="P74">
    <cfRule type="expression" dxfId="201" priority="62">
      <formula>($G$74+$H$74+$I$74+$J$74)-$F$74&gt;0.00001</formula>
    </cfRule>
  </conditionalFormatting>
  <conditionalFormatting sqref="O76">
    <cfRule type="cellIs" dxfId="200" priority="61" operator="greaterThan">
      <formula>$E$76</formula>
    </cfRule>
  </conditionalFormatting>
  <conditionalFormatting sqref="O77">
    <cfRule type="cellIs" dxfId="199" priority="59" operator="greaterThan">
      <formula>$E$77</formula>
    </cfRule>
  </conditionalFormatting>
  <conditionalFormatting sqref="O78">
    <cfRule type="cellIs" dxfId="198" priority="57" operator="greaterThan">
      <formula>$E$78</formula>
    </cfRule>
  </conditionalFormatting>
  <conditionalFormatting sqref="O79">
    <cfRule type="cellIs" dxfId="197" priority="55" operator="greaterThan">
      <formula>$E$79</formula>
    </cfRule>
  </conditionalFormatting>
  <conditionalFormatting sqref="O80">
    <cfRule type="cellIs" dxfId="196" priority="53" operator="greaterThan">
      <formula>$E$80</formula>
    </cfRule>
  </conditionalFormatting>
  <conditionalFormatting sqref="O81">
    <cfRule type="cellIs" dxfId="195" priority="51" operator="greaterThan">
      <formula>$E$81</formula>
    </cfRule>
  </conditionalFormatting>
  <conditionalFormatting sqref="O82">
    <cfRule type="cellIs" dxfId="194" priority="49" operator="greaterThan">
      <formula>$E$82</formula>
    </cfRule>
  </conditionalFormatting>
  <conditionalFormatting sqref="O83">
    <cfRule type="cellIs" dxfId="193" priority="47" operator="greaterThan">
      <formula>$E$83</formula>
    </cfRule>
  </conditionalFormatting>
  <conditionalFormatting sqref="O84">
    <cfRule type="cellIs" dxfId="192" priority="45" operator="greaterThan">
      <formula>$E$84</formula>
    </cfRule>
  </conditionalFormatting>
  <conditionalFormatting sqref="O85">
    <cfRule type="cellIs" dxfId="191" priority="43" operator="greaterThan">
      <formula>$E$85</formula>
    </cfRule>
  </conditionalFormatting>
  <conditionalFormatting sqref="O86">
    <cfRule type="cellIs" dxfId="190" priority="41" operator="greaterThan">
      <formula>$E$86</formula>
    </cfRule>
  </conditionalFormatting>
  <conditionalFormatting sqref="O87">
    <cfRule type="cellIs" dxfId="189" priority="39" operator="greaterThan">
      <formula>$E$87</formula>
    </cfRule>
  </conditionalFormatting>
  <conditionalFormatting sqref="P76">
    <cfRule type="expression" dxfId="188" priority="36">
      <formula>($G$76+$H$76+$I$76+$J$76)-$F$76&gt;0.00001</formula>
    </cfRule>
  </conditionalFormatting>
  <conditionalFormatting sqref="P77">
    <cfRule type="expression" dxfId="187" priority="34">
      <formula>($G$77+$H$77+$I$77+$J$77)-$F$77&gt;0.00001</formula>
    </cfRule>
  </conditionalFormatting>
  <conditionalFormatting sqref="P78">
    <cfRule type="expression" dxfId="186" priority="32">
      <formula>($G$78+$H$78+$I$78+$J$78)-$F$78&gt;0.00001</formula>
    </cfRule>
  </conditionalFormatting>
  <conditionalFormatting sqref="P79">
    <cfRule type="expression" dxfId="185" priority="30">
      <formula>($G$79+$H$79+$I$79+$J$79)-$F$79&gt;0.00001</formula>
    </cfRule>
  </conditionalFormatting>
  <conditionalFormatting sqref="P80">
    <cfRule type="expression" dxfId="184" priority="28">
      <formula>($G$80+$H$80+$I$80+$J$80)-$F$80&gt;0.00001</formula>
    </cfRule>
  </conditionalFormatting>
  <conditionalFormatting sqref="P81">
    <cfRule type="expression" dxfId="183" priority="26">
      <formula>($G$81+$H$81+$I$81+$J$81)-$F$81&gt;0.00001</formula>
    </cfRule>
  </conditionalFormatting>
  <conditionalFormatting sqref="P82">
    <cfRule type="expression" dxfId="182" priority="24">
      <formula>($G$82+$H$82+$I$82+$J$82)-$F$82&gt;0.00001</formula>
    </cfRule>
  </conditionalFormatting>
  <conditionalFormatting sqref="P83">
    <cfRule type="expression" dxfId="181" priority="22">
      <formula>($G$83+$H$83+$I$83+$J$83)-$F$83&gt;0.00001</formula>
    </cfRule>
  </conditionalFormatting>
  <conditionalFormatting sqref="P84">
    <cfRule type="expression" dxfId="180" priority="20">
      <formula>($G$84+$H$84+$I$84+$J$84)-$F$84&gt;0.00001</formula>
    </cfRule>
  </conditionalFormatting>
  <conditionalFormatting sqref="P85">
    <cfRule type="expression" dxfId="179" priority="18">
      <formula>($G$85+$H$85+$I$85+$J$85)-$F$85&gt;0.00001</formula>
    </cfRule>
  </conditionalFormatting>
  <conditionalFormatting sqref="P86">
    <cfRule type="expression" dxfId="178" priority="16">
      <formula>($G$86+$H$86+$I$86+$J$86)-$F$86&gt;0.00001</formula>
    </cfRule>
  </conditionalFormatting>
  <conditionalFormatting sqref="P87">
    <cfRule type="expression" dxfId="177" priority="14">
      <formula>($G$87+$H$87+$I$87+$J$87)-$F$87&gt;0.0001</formula>
    </cfRule>
  </conditionalFormatting>
  <conditionalFormatting sqref="G89">
    <cfRule type="cellIs" dxfId="176" priority="13" operator="greaterThan">
      <formula>$E$5</formula>
    </cfRule>
  </conditionalFormatting>
  <conditionalFormatting sqref="E13">
    <cfRule type="cellIs" dxfId="175" priority="12" operator="lessThan">
      <formula>0</formula>
    </cfRule>
  </conditionalFormatting>
  <conditionalFormatting sqref="H89">
    <cfRule type="cellIs" dxfId="174" priority="11" operator="greaterThan">
      <formula>$E$11</formula>
    </cfRule>
  </conditionalFormatting>
  <conditionalFormatting sqref="E32 H32">
    <cfRule type="cellIs" dxfId="173" priority="6" operator="lessThan">
      <formula>0</formula>
    </cfRule>
  </conditionalFormatting>
  <conditionalFormatting sqref="E87 H87">
    <cfRule type="cellIs" dxfId="172" priority="5" operator="lessThan">
      <formula>0</formula>
    </cfRule>
  </conditionalFormatting>
  <conditionalFormatting sqref="F32:G32">
    <cfRule type="cellIs" dxfId="171" priority="4" operator="lessThan">
      <formula>0</formula>
    </cfRule>
  </conditionalFormatting>
  <conditionalFormatting sqref="I32:J32">
    <cfRule type="cellIs" dxfId="170" priority="3" operator="lessThan">
      <formula>0</formula>
    </cfRule>
  </conditionalFormatting>
  <conditionalFormatting sqref="F87:G87">
    <cfRule type="cellIs" dxfId="169" priority="2" operator="lessThan">
      <formula>0</formula>
    </cfRule>
  </conditionalFormatting>
  <conditionalFormatting sqref="I87:J87">
    <cfRule type="cellIs" dxfId="168" priority="1" operator="lessThan">
      <formula>0</formula>
    </cfRule>
  </conditionalFormatting>
  <dataValidations count="2">
    <dataValidation type="decimal" operator="greaterThan" allowBlank="1" showInputMessage="1" showErrorMessage="1" error="Musí být zadáno číslo" sqref="N44:O49 Q32 M39:P41 M32:P37" xr:uid="{00000000-0002-0000-0900-000000000000}">
      <formula1>-9.99999999999999E+41</formula1>
    </dataValidation>
    <dataValidation type="decimal" operator="greaterThanOrEqual" allowBlank="1" showInputMessage="1" showErrorMessage="1" error="zadejte číslo větší nebo rovné 0" sqref="E4:E5 E8 E11 E15:E16 E20:E21 E63:J66 E69:J74 E32:J37 E39:J41 E44:J49 E51:J53 E56:J61 E76:J88" xr:uid="{00000000-0002-0000-0900-000001000000}">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$E$35*'část D zaměstnanci skutečnost'!$E$80*1000</xm:f>
            <x14:dxf>
              <font>
                <color rgb="FF9C6500"/>
              </font>
              <fill>
                <patternFill>
                  <bgColor rgb="FFFFEB9C"/>
                </patternFill>
              </fill>
            </x14:dxf>
          </x14:cfRule>
          <xm:sqref>M35</xm:sqref>
        </x14:conditionalFormatting>
        <x14:conditionalFormatting xmlns:xm="http://schemas.microsoft.com/office/excel/2006/main">
          <x14:cfRule type="cellIs" priority="368" operator="greaterThan" id="{0CD9B9D5-EF63-495F-A289-ED9AE353F086}">
            <xm:f>$E$36*'část D zaměstnanci skutečnost'!$E$89*1000</xm:f>
            <x14:dxf>
              <font>
                <color rgb="FF9C6500"/>
              </font>
              <fill>
                <patternFill>
                  <bgColor rgb="FFFFEB9C"/>
                </patternFill>
              </fill>
            </x14:dxf>
          </x14:cfRule>
          <xm:sqref>M36</xm:sqref>
        </x14:conditionalFormatting>
        <x14:conditionalFormatting xmlns:xm="http://schemas.microsoft.com/office/excel/2006/main">
          <x14:cfRule type="cellIs" priority="366" operator="greaterThan" id="{57DECA33-AB08-4385-9464-9BDE9D608009}">
            <xm:f>$E$37*'část D zaměstnanci skutečnost'!$E$90*1000</xm:f>
            <x14:dxf>
              <font>
                <color rgb="FF9C6500"/>
              </font>
              <fill>
                <patternFill>
                  <bgColor rgb="FFFFEB9C"/>
                </patternFill>
              </fill>
            </x14:dxf>
          </x14:cfRule>
          <xm:sqref>M37</xm:sqref>
        </x14:conditionalFormatting>
        <x14:conditionalFormatting xmlns:xm="http://schemas.microsoft.com/office/excel/2006/main">
          <x14:cfRule type="cellIs" priority="372" operator="greaterThan" id="{CE53E951-93DB-405C-8C38-7D2F590968B8}">
            <xm:f>$E$33*'část D zaměstnanci skutečnost'!$E$61*1000</xm:f>
            <x14:dxf>
              <font>
                <color rgb="FF9C6500"/>
              </font>
              <fill>
                <patternFill>
                  <bgColor rgb="FFFFEB9C"/>
                </patternFill>
              </fill>
            </x14:dxf>
          </x14:cfRule>
          <xm:sqref>M33</xm:sqref>
        </x14:conditionalFormatting>
        <x14:conditionalFormatting xmlns:xm="http://schemas.microsoft.com/office/excel/2006/main">
          <x14:cfRule type="cellIs" priority="371" operator="greaterThan" id="{85C4A5AE-E3E8-4C31-BD5D-D644DA974F70}">
            <xm:f>$E$34*'část D zaměstnanci skutečnost'!$E$66*1000</xm:f>
            <x14:dxf>
              <font>
                <color rgb="FF9C6500"/>
              </font>
              <fill>
                <patternFill>
                  <bgColor rgb="FFFFEB9C"/>
                </patternFill>
              </fill>
            </x14:dxf>
          </x14:cfRule>
          <xm:sqref>M34</xm:sqref>
        </x14:conditionalFormatting>
        <x14:conditionalFormatting xmlns:xm="http://schemas.microsoft.com/office/excel/2006/main">
          <x14:cfRule type="cellIs" priority="374" operator="greaterThan" id="{DAAD7AE9-EC17-4C9A-B4F4-AEC1B4AC2143}">
            <xm:f>$E$32*'část D zaměstnanci skutečnost'!$E$60*1000</xm:f>
            <x14:dxf>
              <font>
                <color rgb="FF9C6500"/>
              </font>
              <fill>
                <patternFill>
                  <bgColor rgb="FFFFEB9C"/>
                </patternFill>
              </fill>
            </x14:dxf>
          </x14:cfRule>
          <xm:sqref>M32</xm:sqref>
        </x14:conditionalFormatting>
        <x14:conditionalFormatting xmlns:xm="http://schemas.microsoft.com/office/excel/2006/main">
          <x14:cfRule type="cellIs" priority="356" operator="greaterThan" id="{C4C06650-F095-4DFA-8B56-4C7C5C09E357}">
            <xm:f>$F$32*'část D zaměstnanci skutečnost'!$E$8*1000</xm:f>
            <x14:dxf>
              <font>
                <color rgb="FF9C6500"/>
              </font>
              <fill>
                <patternFill>
                  <bgColor rgb="FFFFEB9C"/>
                </patternFill>
              </fill>
            </x14:dxf>
          </x14:cfRule>
          <xm:sqref>N32</xm:sqref>
        </x14:conditionalFormatting>
        <x14:conditionalFormatting xmlns:xm="http://schemas.microsoft.com/office/excel/2006/main">
          <x14:cfRule type="cellIs" priority="355" operator="greaterThan" id="{82692992-60F9-47A3-BC68-CA1843FCF2EE}">
            <xm:f>$F$33*'část D zaměstnanci skutečnost'!$E$9*1000</xm:f>
            <x14:dxf>
              <font>
                <color rgb="FF9C6500"/>
              </font>
              <fill>
                <patternFill>
                  <bgColor rgb="FFFFEB9C"/>
                </patternFill>
              </fill>
            </x14:dxf>
          </x14:cfRule>
          <xm:sqref>N33</xm:sqref>
        </x14:conditionalFormatting>
        <x14:conditionalFormatting xmlns:xm="http://schemas.microsoft.com/office/excel/2006/main">
          <x14:cfRule type="cellIs" priority="354" operator="greaterThan" id="{773C3EBF-7E61-45CE-B753-F87407008F92}">
            <xm:f>$F$34*'část D zaměstnanci skutečnost'!$E$14*1000</xm:f>
            <x14:dxf>
              <font>
                <color rgb="FF9C6500"/>
              </font>
              <fill>
                <patternFill>
                  <bgColor rgb="FFFFEB9C"/>
                </patternFill>
              </fill>
            </x14:dxf>
          </x14:cfRule>
          <xm:sqref>N34</xm:sqref>
        </x14:conditionalFormatting>
        <x14:conditionalFormatting xmlns:xm="http://schemas.microsoft.com/office/excel/2006/main">
          <x14:cfRule type="cellIs" priority="353" operator="greaterThan" id="{0014B4EA-A582-4733-BECB-68062346A6AD}">
            <xm:f>$F$35*'část D zaměstnanci skutečnost'!$E$28*1000</xm:f>
            <x14:dxf>
              <font>
                <color rgb="FF9C6500"/>
              </font>
              <fill>
                <patternFill>
                  <bgColor rgb="FFFFEB9C"/>
                </patternFill>
              </fill>
            </x14:dxf>
          </x14:cfRule>
          <xm:sqref>N35</xm:sqref>
        </x14:conditionalFormatting>
        <x14:conditionalFormatting xmlns:xm="http://schemas.microsoft.com/office/excel/2006/main">
          <x14:cfRule type="cellIs" priority="352" operator="greaterThan" id="{8485DF1A-21A3-4EE7-B412-61B2BCAE61C1}">
            <xm:f>$F$36*'část D zaměstnanci skutečnost'!$E$37*1000</xm:f>
            <x14:dxf>
              <font>
                <color rgb="FF9C6500"/>
              </font>
              <fill>
                <patternFill>
                  <bgColor rgb="FFFFEB9C"/>
                </patternFill>
              </fill>
            </x14:dxf>
          </x14:cfRule>
          <xm:sqref>N36</xm:sqref>
        </x14:conditionalFormatting>
        <x14:conditionalFormatting xmlns:xm="http://schemas.microsoft.com/office/excel/2006/main">
          <x14:cfRule type="cellIs" priority="351" operator="greaterThan" id="{DE50E6E1-76FC-4ACA-89DD-BD09432F5F31}">
            <xm:f>$F$37*'část D zaměstnanci skutečnost'!$E$38*1000</xm:f>
            <x14:dxf>
              <font>
                <color rgb="FF9C6500"/>
              </font>
              <fill>
                <patternFill>
                  <bgColor rgb="FFFFEB9C"/>
                </patternFill>
              </fill>
            </x14:dxf>
          </x14:cfRule>
          <xm:sqref>N37</xm:sqref>
        </x14:conditionalFormatting>
        <x14:conditionalFormatting xmlns:xm="http://schemas.microsoft.com/office/excel/2006/main">
          <x14:cfRule type="cellIs" priority="315" operator="greaterThan" id="{86B6593B-58B6-4911-99F6-85E896038479}">
            <xm:f>$E$39*'část D zaměstnanci skutečnost'!$E$92*1000</xm:f>
            <x14:dxf>
              <font>
                <color rgb="FF9C6500"/>
              </font>
              <fill>
                <patternFill>
                  <bgColor rgb="FFFFEB9C"/>
                </patternFill>
              </fill>
            </x14:dxf>
          </x14:cfRule>
          <xm:sqref>M39</xm:sqref>
        </x14:conditionalFormatting>
        <x14:conditionalFormatting xmlns:xm="http://schemas.microsoft.com/office/excel/2006/main">
          <x14:cfRule type="cellIs" priority="319" operator="greaterThan" id="{D190BC41-66B9-40F1-83EA-5983B3C73021}">
            <xm:f>$E$40*'část D zaměstnanci skutečnost'!$E$98*1000</xm:f>
            <x14:dxf>
              <font>
                <color rgb="FF9C6500"/>
              </font>
              <fill>
                <patternFill>
                  <bgColor rgb="FFFFEB9C"/>
                </patternFill>
              </fill>
            </x14:dxf>
          </x14:cfRule>
          <xm:sqref>M40</xm:sqref>
        </x14:conditionalFormatting>
        <x14:conditionalFormatting xmlns:xm="http://schemas.microsoft.com/office/excel/2006/main">
          <x14:cfRule type="cellIs" priority="317" operator="greaterThan" id="{E1D0F1E9-47A7-4B26-98E4-32EC6C492351}">
            <xm:f>$E$41*'část D zaměstnanci skutečnost'!$E$102*1000</xm:f>
            <x14:dxf>
              <font>
                <color rgb="FF9C6500"/>
              </font>
              <fill>
                <patternFill>
                  <bgColor rgb="FFFFEB9C"/>
                </patternFill>
              </fill>
            </x14:dxf>
          </x14:cfRule>
          <xm:sqref>M41</xm:sqref>
        </x14:conditionalFormatting>
        <x14:conditionalFormatting xmlns:xm="http://schemas.microsoft.com/office/excel/2006/main">
          <x14:cfRule type="cellIs" priority="311" operator="greaterThan" id="{C4A6E431-E407-4997-AAA5-D02CCBF24A88}">
            <xm:f>$F$39*'část D zaměstnanci skutečnost'!$E$40*1000</xm:f>
            <x14:dxf>
              <font>
                <color rgb="FF9C6500"/>
              </font>
              <fill>
                <patternFill>
                  <bgColor rgb="FFFFEB9C"/>
                </patternFill>
              </fill>
            </x14:dxf>
          </x14:cfRule>
          <xm:sqref>N39</xm:sqref>
        </x14:conditionalFormatting>
        <x14:conditionalFormatting xmlns:xm="http://schemas.microsoft.com/office/excel/2006/main">
          <x14:cfRule type="cellIs" priority="309" operator="greaterThan" id="{1CDFAF3F-A1C3-449D-ACD0-36F2012753C2}">
            <xm:f>$F$40*'část D zaměstnanci skutečnost'!$E$46*1000</xm:f>
            <x14:dxf>
              <font>
                <color rgb="FF9C6500"/>
              </font>
              <fill>
                <patternFill>
                  <bgColor rgb="FFFFEB9C"/>
                </patternFill>
              </fill>
            </x14:dxf>
          </x14:cfRule>
          <xm:sqref>N40</xm:sqref>
        </x14:conditionalFormatting>
        <x14:conditionalFormatting xmlns:xm="http://schemas.microsoft.com/office/excel/2006/main">
          <x14:cfRule type="cellIs" priority="308" operator="greaterThan" id="{559BAA8E-2612-416B-ABAC-237B747E5CC6}">
            <xm:f>$F$41*'část D zaměstnanci skutečnost'!$E$50*1000</xm:f>
            <x14:dxf>
              <font>
                <color rgb="FF9C6500"/>
              </font>
              <fill>
                <patternFill>
                  <bgColor rgb="FFFFEB9C"/>
                </patternFill>
              </fill>
            </x14:dxf>
          </x14:cfRule>
          <xm:sqref>N41</xm:sqref>
        </x14:conditionalFormatting>
        <x14:conditionalFormatting xmlns:xm="http://schemas.microsoft.com/office/excel/2006/main">
          <x14:cfRule type="cellIs" priority="287" operator="greaterThan" id="{2C63A7B9-FA33-4545-9677-F6989EBB9DE0}">
            <xm:f>$E$44*'část D zaměstnanci skutečnost'!$F$60*1000</xm:f>
            <x14:dxf>
              <font>
                <color rgb="FF9C6500"/>
              </font>
              <fill>
                <patternFill>
                  <bgColor rgb="FFFFEB9C"/>
                </patternFill>
              </fill>
            </x14:dxf>
          </x14:cfRule>
          <xm:sqref>M44</xm:sqref>
        </x14:conditionalFormatting>
        <x14:conditionalFormatting xmlns:xm="http://schemas.microsoft.com/office/excel/2006/main">
          <x14:cfRule type="cellIs" priority="285" operator="greaterThan" id="{79A9ED7F-C1B2-4B58-9D5D-2AA8EFCDAAAC}">
            <xm:f>$E$45*'část D zaměstnanci skutečnost'!$F$61*1000</xm:f>
            <x14:dxf>
              <font>
                <color rgb="FF9C6500"/>
              </font>
              <fill>
                <patternFill>
                  <bgColor rgb="FFFFEB9C"/>
                </patternFill>
              </fill>
            </x14:dxf>
          </x14:cfRule>
          <xm:sqref>M45</xm:sqref>
        </x14:conditionalFormatting>
        <x14:conditionalFormatting xmlns:xm="http://schemas.microsoft.com/office/excel/2006/main">
          <x14:cfRule type="cellIs" priority="283" operator="greaterThan" id="{33A0B6AD-531C-4EA9-95B1-8F6AEB990F36}">
            <xm:f>$E$46*'část D zaměstnanci skutečnost'!$F$66*1000</xm:f>
            <x14:dxf>
              <font>
                <color rgb="FF9C6500"/>
              </font>
              <fill>
                <patternFill>
                  <bgColor rgb="FFFFEB9C"/>
                </patternFill>
              </fill>
            </x14:dxf>
          </x14:cfRule>
          <xm:sqref>M46</xm:sqref>
        </x14:conditionalFormatting>
        <x14:conditionalFormatting xmlns:xm="http://schemas.microsoft.com/office/excel/2006/main">
          <x14:cfRule type="cellIs" priority="281" operator="greaterThan" id="{7D57737C-9132-4E2F-9F55-722F3F90FE0C}">
            <xm:f>$E$47*'část D zaměstnanci skutečnost'!$F$80*1000</xm:f>
            <x14:dxf>
              <font>
                <color rgb="FF9C6500"/>
              </font>
              <fill>
                <patternFill>
                  <bgColor rgb="FFFFEB9C"/>
                </patternFill>
              </fill>
            </x14:dxf>
          </x14:cfRule>
          <xm:sqref>M47</xm:sqref>
        </x14:conditionalFormatting>
        <x14:conditionalFormatting xmlns:xm="http://schemas.microsoft.com/office/excel/2006/main">
          <x14:cfRule type="cellIs" priority="279" operator="greaterThan" id="{C1207440-B584-42DC-99C5-B929E18F2CE8}">
            <xm:f>$E$48*'část D zaměstnanci skutečnost'!$F$89*1000</xm:f>
            <x14:dxf>
              <font>
                <color rgb="FF9C6500"/>
              </font>
              <fill>
                <patternFill>
                  <bgColor rgb="FFFFEB9C"/>
                </patternFill>
              </fill>
            </x14:dxf>
          </x14:cfRule>
          <xm:sqref>M48</xm:sqref>
        </x14:conditionalFormatting>
        <x14:conditionalFormatting xmlns:xm="http://schemas.microsoft.com/office/excel/2006/main">
          <x14:cfRule type="cellIs" priority="277" operator="greaterThan" id="{B5321FEB-5243-4CA7-B803-F551D4D8EF74}">
            <xm:f>$E$49*'část D zaměstnanci skutečnost'!$F$90*1000</xm:f>
            <x14:dxf>
              <font>
                <color rgb="FF9C6500"/>
              </font>
              <fill>
                <patternFill>
                  <bgColor rgb="FFFFEB9C"/>
                </patternFill>
              </fill>
            </x14:dxf>
          </x14:cfRule>
          <xm:sqref>M49</xm:sqref>
        </x14:conditionalFormatting>
        <x14:conditionalFormatting xmlns:xm="http://schemas.microsoft.com/office/excel/2006/main">
          <x14:cfRule type="cellIs" priority="269" operator="greaterThan" id="{5C0594E3-2B0D-4E06-A5C3-AEEEE7497B9E}">
            <xm:f>$F$44*'část D zaměstnanci skutečnost'!$F$8*1000</xm:f>
            <x14:dxf>
              <font>
                <color rgb="FF9C6500"/>
              </font>
              <fill>
                <patternFill>
                  <bgColor rgb="FFFFEB9C"/>
                </patternFill>
              </fill>
            </x14:dxf>
          </x14:cfRule>
          <xm:sqref>N44</xm:sqref>
        </x14:conditionalFormatting>
        <x14:conditionalFormatting xmlns:xm="http://schemas.microsoft.com/office/excel/2006/main">
          <x14:cfRule type="cellIs" priority="268" operator="greaterThan" id="{F55FE85F-1133-4ABC-BD37-3746C9052755}">
            <xm:f>$F$45*'část D zaměstnanci skutečnost'!$F$9*1000</xm:f>
            <x14:dxf>
              <font>
                <color rgb="FF9C6500"/>
              </font>
              <fill>
                <patternFill>
                  <bgColor rgb="FFFFEB9C"/>
                </patternFill>
              </fill>
            </x14:dxf>
          </x14:cfRule>
          <xm:sqref>N45</xm:sqref>
        </x14:conditionalFormatting>
        <x14:conditionalFormatting xmlns:xm="http://schemas.microsoft.com/office/excel/2006/main">
          <x14:cfRule type="cellIs" priority="267" operator="greaterThan" id="{A732E543-5F9D-4E5F-BCA5-AC68A7B9A73C}">
            <xm:f>$F$46*'část D zaměstnanci skutečnost'!$F$14*1000</xm:f>
            <x14:dxf>
              <font>
                <color rgb="FF9C6500"/>
              </font>
              <fill>
                <patternFill>
                  <bgColor rgb="FFFFEB9C"/>
                </patternFill>
              </fill>
            </x14:dxf>
          </x14:cfRule>
          <xm:sqref>N46</xm:sqref>
        </x14:conditionalFormatting>
        <x14:conditionalFormatting xmlns:xm="http://schemas.microsoft.com/office/excel/2006/main">
          <x14:cfRule type="cellIs" priority="266" operator="greaterThan" id="{8F12CF2D-2584-40BB-A423-648FCAA541C3}">
            <xm:f>$F$47*'část D zaměstnanci skutečnost'!$F$28*1000</xm:f>
            <x14:dxf>
              <font>
                <color rgb="FF9C6500"/>
              </font>
              <fill>
                <patternFill>
                  <bgColor rgb="FFFFEB9C"/>
                </patternFill>
              </fill>
            </x14:dxf>
          </x14:cfRule>
          <xm:sqref>N47</xm:sqref>
        </x14:conditionalFormatting>
        <x14:conditionalFormatting xmlns:xm="http://schemas.microsoft.com/office/excel/2006/main">
          <x14:cfRule type="cellIs" priority="265" operator="greaterThan" id="{203D219B-9758-416D-B12B-72B10AC460BD}">
            <xm:f>$F$48*'část D zaměstnanci skutečnost'!$F$37*1000</xm:f>
            <x14:dxf>
              <font>
                <color rgb="FF9C6500"/>
              </font>
              <fill>
                <patternFill>
                  <bgColor rgb="FFFFEB9C"/>
                </patternFill>
              </fill>
            </x14:dxf>
          </x14:cfRule>
          <xm:sqref>N48</xm:sqref>
        </x14:conditionalFormatting>
        <x14:conditionalFormatting xmlns:xm="http://schemas.microsoft.com/office/excel/2006/main">
          <x14:cfRule type="cellIs" priority="264" operator="greaterThan" id="{AB59CDF6-9C20-4EC0-B7B4-9520A1FADF02}">
            <xm:f>$F$49*'část D zaměstnanci skutečnost'!$F$38*1000</xm:f>
            <x14:dxf>
              <font>
                <color rgb="FF9C6500"/>
              </font>
              <fill>
                <patternFill>
                  <bgColor rgb="FFFFEB9C"/>
                </patternFill>
              </fill>
            </x14:dxf>
          </x14:cfRule>
          <xm:sqref>N49</xm:sqref>
        </x14:conditionalFormatting>
        <x14:conditionalFormatting xmlns:xm="http://schemas.microsoft.com/office/excel/2006/main">
          <x14:cfRule type="cellIs" priority="221" operator="greaterThan" id="{934EF4C0-F7C9-470D-B520-8C0526FBC5B6}">
            <xm:f>$E$51*'část D zaměstnanci skutečnost'!$F$92*1000</xm:f>
            <x14:dxf>
              <font>
                <color rgb="FF9C6500"/>
              </font>
              <fill>
                <patternFill>
                  <bgColor rgb="FFFFEB9C"/>
                </patternFill>
              </fill>
            </x14:dxf>
          </x14:cfRule>
          <xm:sqref>M51</xm:sqref>
        </x14:conditionalFormatting>
        <x14:conditionalFormatting xmlns:xm="http://schemas.microsoft.com/office/excel/2006/main">
          <x14:cfRule type="cellIs" priority="219" operator="greaterThan" id="{BE72F0F8-012F-41C4-AC60-17FAAE4C3052}">
            <xm:f>$E$52*'část D zaměstnanci skutečnost'!$F$98*1000</xm:f>
            <x14:dxf>
              <font>
                <color rgb="FF9C6500"/>
              </font>
              <fill>
                <patternFill>
                  <bgColor rgb="FFFFEB9C"/>
                </patternFill>
              </fill>
            </x14:dxf>
          </x14:cfRule>
          <xm:sqref>M52</xm:sqref>
        </x14:conditionalFormatting>
        <x14:conditionalFormatting xmlns:xm="http://schemas.microsoft.com/office/excel/2006/main">
          <x14:cfRule type="cellIs" priority="217" operator="greaterThan" id="{8750E8F8-B983-4540-9440-D0AAD09FB782}">
            <xm:f>$E$53*'část D zaměstnanci skutečnost'!$F$102*1000</xm:f>
            <x14:dxf>
              <font>
                <color rgb="FF9C6500"/>
              </font>
              <fill>
                <patternFill>
                  <bgColor rgb="FFFFEB9C"/>
                </patternFill>
              </fill>
            </x14:dxf>
          </x14:cfRule>
          <xm:sqref>M53</xm:sqref>
        </x14:conditionalFormatting>
        <x14:conditionalFormatting xmlns:xm="http://schemas.microsoft.com/office/excel/2006/main">
          <x14:cfRule type="cellIs" priority="212" operator="greaterThan" id="{D49679DE-D84D-45B4-9982-96B5441D1A31}">
            <xm:f>$F$51*'část D zaměstnanci skutečnost'!$F$40*1000</xm:f>
            <x14:dxf>
              <font>
                <color rgb="FF9C6500"/>
              </font>
              <fill>
                <patternFill>
                  <bgColor rgb="FFFFEB9C"/>
                </patternFill>
              </fill>
            </x14:dxf>
          </x14:cfRule>
          <xm:sqref>N51</xm:sqref>
        </x14:conditionalFormatting>
        <x14:conditionalFormatting xmlns:xm="http://schemas.microsoft.com/office/excel/2006/main">
          <x14:cfRule type="cellIs" priority="211" operator="greaterThan" id="{EB33C202-29A5-42DA-A5B0-847D00DBF196}">
            <xm:f>$F$52*'část D zaměstnanci skutečnost'!$F$46*1000</xm:f>
            <x14:dxf>
              <font>
                <color rgb="FF9C6500"/>
              </font>
              <fill>
                <patternFill>
                  <bgColor rgb="FFFFEB9C"/>
                </patternFill>
              </fill>
            </x14:dxf>
          </x14:cfRule>
          <xm:sqref>N52</xm:sqref>
        </x14:conditionalFormatting>
        <x14:conditionalFormatting xmlns:xm="http://schemas.microsoft.com/office/excel/2006/main">
          <x14:cfRule type="cellIs" priority="210" operator="greaterThan" id="{C1E5B5A8-CFF6-42CD-B95F-A503EF27F1DF}">
            <xm:f>$F$53*'část D zaměstnanci skutečnost'!$F$50*1000</xm:f>
            <x14:dxf>
              <font>
                <color rgb="FF9C6500"/>
              </font>
              <fill>
                <patternFill>
                  <bgColor rgb="FFFFEB9C"/>
                </patternFill>
              </fill>
            </x14:dxf>
          </x14:cfRule>
          <xm:sqref>N53</xm:sqref>
        </x14:conditionalFormatting>
        <x14:conditionalFormatting xmlns:xm="http://schemas.microsoft.com/office/excel/2006/main">
          <x14:cfRule type="cellIs" priority="188" operator="greaterThan" id="{D94E26A9-E650-43D2-9699-70F6D395BF44}">
            <xm:f>$E$56*'část D zaměstnanci skutečnost'!$G$60*1000</xm:f>
            <x14:dxf>
              <font>
                <color rgb="FF9C6500"/>
              </font>
              <fill>
                <patternFill>
                  <bgColor rgb="FFFFEB9C"/>
                </patternFill>
              </fill>
            </x14:dxf>
          </x14:cfRule>
          <xm:sqref>M56</xm:sqref>
        </x14:conditionalFormatting>
        <x14:conditionalFormatting xmlns:xm="http://schemas.microsoft.com/office/excel/2006/main">
          <x14:cfRule type="cellIs" priority="186" operator="greaterThan" id="{6E57D58B-A688-440D-B48D-1CB1F8A4B930}">
            <xm:f>$E$57*'část D zaměstnanci skutečnost'!$G$61*1000</xm:f>
            <x14:dxf>
              <font>
                <color rgb="FF9C6500"/>
              </font>
              <fill>
                <patternFill>
                  <bgColor rgb="FFFFEB9C"/>
                </patternFill>
              </fill>
            </x14:dxf>
          </x14:cfRule>
          <xm:sqref>M57</xm:sqref>
        </x14:conditionalFormatting>
        <x14:conditionalFormatting xmlns:xm="http://schemas.microsoft.com/office/excel/2006/main">
          <x14:cfRule type="cellIs" priority="184" operator="greaterThan" id="{6EE81EE5-DAC0-45E2-9E10-EB49AA272C34}">
            <xm:f>$E$58*'část D zaměstnanci skutečnost'!$G$66*1000</xm:f>
            <x14:dxf>
              <font>
                <color rgb="FF9C6500"/>
              </font>
              <fill>
                <patternFill>
                  <bgColor rgb="FFFFEB9C"/>
                </patternFill>
              </fill>
            </x14:dxf>
          </x14:cfRule>
          <xm:sqref>M58</xm:sqref>
        </x14:conditionalFormatting>
        <x14:conditionalFormatting xmlns:xm="http://schemas.microsoft.com/office/excel/2006/main">
          <x14:cfRule type="cellIs" priority="182" operator="greaterThan" id="{B2BC304C-2859-4B23-97B6-D399F0A539D0}">
            <xm:f>$E$59*'část D zaměstnanci skutečnost'!$G$80*1000</xm:f>
            <x14:dxf>
              <font>
                <color rgb="FF9C6500"/>
              </font>
              <fill>
                <patternFill>
                  <bgColor rgb="FFFFEB9C"/>
                </patternFill>
              </fill>
            </x14:dxf>
          </x14:cfRule>
          <xm:sqref>M59</xm:sqref>
        </x14:conditionalFormatting>
        <x14:conditionalFormatting xmlns:xm="http://schemas.microsoft.com/office/excel/2006/main">
          <x14:cfRule type="cellIs" priority="180" operator="greaterThan" id="{C29EFF5C-5D11-4ED2-9035-0E446F651785}">
            <xm:f>$E$60*'část D zaměstnanci skutečnost'!$G$89*1000</xm:f>
            <x14:dxf>
              <font>
                <color rgb="FF9C6500"/>
              </font>
              <fill>
                <patternFill>
                  <bgColor rgb="FFFFEB9C"/>
                </patternFill>
              </fill>
            </x14:dxf>
          </x14:cfRule>
          <xm:sqref>M60</xm:sqref>
        </x14:conditionalFormatting>
        <x14:conditionalFormatting xmlns:xm="http://schemas.microsoft.com/office/excel/2006/main">
          <x14:cfRule type="cellIs" priority="178" operator="greaterThan" id="{6CE3D67D-1124-4BCF-9079-AC4C3523F04D}">
            <xm:f>$E$61*'část D zaměstnanci skutečnost'!$G$90*1000</xm:f>
            <x14:dxf>
              <font>
                <color rgb="FF9C6500"/>
              </font>
              <fill>
                <patternFill>
                  <bgColor rgb="FFFFEB9C"/>
                </patternFill>
              </fill>
            </x14:dxf>
          </x14:cfRule>
          <xm:sqref>M61</xm:sqref>
        </x14:conditionalFormatting>
        <x14:conditionalFormatting xmlns:xm="http://schemas.microsoft.com/office/excel/2006/main">
          <x14:cfRule type="cellIs" priority="170" operator="greaterThan" id="{10FC43C9-373F-4E7A-BBD0-299E2FCAA01F}">
            <xm:f>$F$56*'část D zaměstnanci skutečnost'!$G$8*1000</xm:f>
            <x14:dxf>
              <font>
                <color rgb="FF9C6500"/>
              </font>
              <fill>
                <patternFill>
                  <bgColor rgb="FFFFEB9C"/>
                </patternFill>
              </fill>
            </x14:dxf>
          </x14:cfRule>
          <xm:sqref>N56</xm:sqref>
        </x14:conditionalFormatting>
        <x14:conditionalFormatting xmlns:xm="http://schemas.microsoft.com/office/excel/2006/main">
          <x14:cfRule type="cellIs" priority="169" operator="greaterThan" id="{C13C87A2-9C06-4BD3-9B81-5108B74F3018}">
            <xm:f>$F$57*'část D zaměstnanci skutečnost'!$G$9*1000</xm:f>
            <x14:dxf>
              <font>
                <color rgb="FF9C6500"/>
              </font>
              <fill>
                <patternFill>
                  <bgColor rgb="FFFFEB9C"/>
                </patternFill>
              </fill>
            </x14:dxf>
          </x14:cfRule>
          <xm:sqref>N57</xm:sqref>
        </x14:conditionalFormatting>
        <x14:conditionalFormatting xmlns:xm="http://schemas.microsoft.com/office/excel/2006/main">
          <x14:cfRule type="cellIs" priority="168" operator="greaterThan" id="{5D50AF49-B77D-4F89-A222-797A94EBAE2C}">
            <xm:f>$F$58*'část D zaměstnanci skutečnost'!$G$14*1000</xm:f>
            <x14:dxf>
              <font>
                <color rgb="FF9C6500"/>
              </font>
              <fill>
                <patternFill>
                  <bgColor rgb="FFFFEB9C"/>
                </patternFill>
              </fill>
            </x14:dxf>
          </x14:cfRule>
          <xm:sqref>N58</xm:sqref>
        </x14:conditionalFormatting>
        <x14:conditionalFormatting xmlns:xm="http://schemas.microsoft.com/office/excel/2006/main">
          <x14:cfRule type="cellIs" priority="167" operator="greaterThan" id="{6D7F4E5C-5B7C-44AB-A8B0-8CA5D490B9FF}">
            <xm:f>$F$59*'část D zaměstnanci skutečnost'!$G$28*1000</xm:f>
            <x14:dxf>
              <font>
                <color rgb="FF9C6500"/>
              </font>
              <fill>
                <patternFill>
                  <bgColor rgb="FFFFEB9C"/>
                </patternFill>
              </fill>
            </x14:dxf>
          </x14:cfRule>
          <xm:sqref>N59</xm:sqref>
        </x14:conditionalFormatting>
        <x14:conditionalFormatting xmlns:xm="http://schemas.microsoft.com/office/excel/2006/main">
          <x14:cfRule type="cellIs" priority="166" operator="greaterThan" id="{A8137E0C-07A7-42F0-8B45-517D2D3E7619}">
            <xm:f>$F$60*'část D zaměstnanci skutečnost'!$G$37*1000</xm:f>
            <x14:dxf>
              <font>
                <color rgb="FF9C6500"/>
              </font>
              <fill>
                <patternFill>
                  <bgColor rgb="FFFFEB9C"/>
                </patternFill>
              </fill>
            </x14:dxf>
          </x14:cfRule>
          <xm:sqref>N60</xm:sqref>
        </x14:conditionalFormatting>
        <x14:conditionalFormatting xmlns:xm="http://schemas.microsoft.com/office/excel/2006/main">
          <x14:cfRule type="cellIs" priority="165" operator="greaterThan" id="{0A9DCB90-7DB2-4224-ADB5-E8E236D4123C}">
            <xm:f>$F$61*'část D zaměstnanci skutečnost'!$G$38*1000</xm:f>
            <x14:dxf>
              <font>
                <color rgb="FF9C6500"/>
              </font>
              <fill>
                <patternFill>
                  <bgColor rgb="FFFFEB9C"/>
                </patternFill>
              </fill>
            </x14:dxf>
          </x14:cfRule>
          <xm:sqref>N61</xm:sqref>
        </x14:conditionalFormatting>
        <x14:conditionalFormatting xmlns:xm="http://schemas.microsoft.com/office/excel/2006/main">
          <x14:cfRule type="cellIs" priority="122" operator="greaterThan" id="{224DCEA4-6A5E-45DC-BE09-4F289B3F0D8A}">
            <xm:f>$F$63*'část D zaměstnanci skutečnost'!$G$40*1000</xm:f>
            <x14:dxf>
              <font>
                <color rgb="FF9C6500"/>
              </font>
              <fill>
                <patternFill>
                  <bgColor rgb="FFFFEB9C"/>
                </patternFill>
              </fill>
            </x14:dxf>
          </x14:cfRule>
          <xm:sqref>N63</xm:sqref>
        </x14:conditionalFormatting>
        <x14:conditionalFormatting xmlns:xm="http://schemas.microsoft.com/office/excel/2006/main">
          <x14:cfRule type="cellIs" priority="121" operator="greaterThan" id="{FC94C759-39BF-4F47-9409-BB0E69AFED2E}">
            <xm:f>$E$63*'část D zaměstnanci skutečnost'!$G$92*1000</xm:f>
            <x14:dxf>
              <font>
                <color rgb="FF9C6500"/>
              </font>
              <fill>
                <patternFill>
                  <bgColor rgb="FFFFEB9C"/>
                </patternFill>
              </fill>
            </x14:dxf>
          </x14:cfRule>
          <xm:sqref>M63</xm:sqref>
        </x14:conditionalFormatting>
        <x14:conditionalFormatting xmlns:xm="http://schemas.microsoft.com/office/excel/2006/main">
          <x14:cfRule type="cellIs" priority="119" operator="greaterThan" id="{F24CAEA9-460C-43B9-877D-24A06E88F29A}">
            <xm:f>$F$64*'část D zaměstnanci skutečnost'!$G$46*1000</xm:f>
            <x14:dxf>
              <font>
                <color rgb="FF9C6500"/>
              </font>
              <fill>
                <patternFill>
                  <bgColor rgb="FFFFEB9C"/>
                </patternFill>
              </fill>
            </x14:dxf>
          </x14:cfRule>
          <xm:sqref>N64</xm:sqref>
        </x14:conditionalFormatting>
        <x14:conditionalFormatting xmlns:xm="http://schemas.microsoft.com/office/excel/2006/main">
          <x14:cfRule type="cellIs" priority="118" operator="greaterThan" id="{108BB6AE-D574-4441-A846-87116F888420}">
            <xm:f>$E$64*'část D zaměstnanci skutečnost'!$G$98*1000</xm:f>
            <x14:dxf>
              <font>
                <color rgb="FF9C6500"/>
              </font>
              <fill>
                <patternFill>
                  <bgColor rgb="FFFFEB9C"/>
                </patternFill>
              </fill>
            </x14:dxf>
          </x14:cfRule>
          <xm:sqref>M64</xm:sqref>
        </x14:conditionalFormatting>
        <x14:conditionalFormatting xmlns:xm="http://schemas.microsoft.com/office/excel/2006/main">
          <x14:cfRule type="cellIs" priority="116" operator="greaterThan" id="{BD890660-199F-4606-B53C-D480261C1B61}">
            <xm:f>$F$65*'část D zaměstnanci skutečnost'!$G$50*1000</xm:f>
            <x14:dxf>
              <font>
                <color rgb="FF9C6500"/>
              </font>
              <fill>
                <patternFill>
                  <bgColor rgb="FFFFEB9C"/>
                </patternFill>
              </fill>
            </x14:dxf>
          </x14:cfRule>
          <xm:sqref>N65</xm:sqref>
        </x14:conditionalFormatting>
        <x14:conditionalFormatting xmlns:xm="http://schemas.microsoft.com/office/excel/2006/main">
          <x14:cfRule type="cellIs" priority="115" operator="greaterThan" id="{20B7ECDD-CBF2-4FE2-9A95-A526A77BF2A0}">
            <xm:f>$E$65*'část D zaměstnanci skutečnost'!$G$102*1000</xm:f>
            <x14:dxf>
              <font>
                <color rgb="FF9C6500"/>
              </font>
              <fill>
                <patternFill>
                  <bgColor rgb="FFFFEB9C"/>
                </patternFill>
              </fill>
            </x14:dxf>
          </x14:cfRule>
          <xm:sqref>M65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5">
    <tabColor rgb="FF92D050"/>
    <pageSetUpPr fitToPage="1"/>
  </sheetPr>
  <dimension ref="A1:R38"/>
  <sheetViews>
    <sheetView showGridLines="0" topLeftCell="A14" workbookViewId="0">
      <selection activeCell="F6" sqref="F6"/>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24" t="s">
        <v>917</v>
      </c>
      <c r="B1" s="725"/>
      <c r="C1" s="725"/>
      <c r="D1" s="725"/>
      <c r="E1" s="725"/>
      <c r="F1" s="725"/>
      <c r="G1" s="725"/>
      <c r="H1" s="371"/>
      <c r="I1" s="371"/>
    </row>
    <row r="2" spans="1:11" ht="15" hidden="1" x14ac:dyDescent="0.25">
      <c r="A2" s="724" t="s">
        <v>555</v>
      </c>
      <c r="B2" s="725"/>
      <c r="C2" s="725"/>
      <c r="D2" s="725"/>
      <c r="E2" s="725"/>
      <c r="F2" s="725"/>
      <c r="G2" s="725"/>
      <c r="H2" s="371"/>
      <c r="I2" s="371"/>
    </row>
    <row r="3" spans="1:11" x14ac:dyDescent="0.2">
      <c r="A3" s="371"/>
      <c r="B3" s="371"/>
      <c r="C3" s="371"/>
      <c r="D3" s="371"/>
      <c r="E3" s="371"/>
      <c r="F3" s="371"/>
      <c r="G3" s="371"/>
      <c r="H3" s="371"/>
      <c r="I3" s="371"/>
    </row>
    <row r="4" spans="1:11" ht="30.75" customHeight="1" x14ac:dyDescent="0.2">
      <c r="A4" s="796"/>
      <c r="B4" s="797"/>
      <c r="C4" s="797"/>
      <c r="D4" s="798"/>
      <c r="E4" s="620" t="s">
        <v>918</v>
      </c>
      <c r="F4" s="802"/>
      <c r="G4" s="765" t="s">
        <v>146</v>
      </c>
      <c r="H4" s="371"/>
      <c r="I4" s="371"/>
      <c r="K4" s="278" t="s">
        <v>566</v>
      </c>
    </row>
    <row r="5" spans="1:11" ht="89.25" x14ac:dyDescent="0.2">
      <c r="A5" s="799"/>
      <c r="B5" s="800"/>
      <c r="C5" s="800"/>
      <c r="D5" s="801"/>
      <c r="E5" s="154" t="s">
        <v>221</v>
      </c>
      <c r="F5" s="154" t="s">
        <v>229</v>
      </c>
      <c r="G5" s="803"/>
      <c r="H5" s="371"/>
      <c r="I5" s="371"/>
      <c r="K5" s="263" t="s">
        <v>564</v>
      </c>
    </row>
    <row r="6" spans="1:11" ht="65.25" customHeight="1" x14ac:dyDescent="0.2">
      <c r="A6" s="577" t="s">
        <v>880</v>
      </c>
      <c r="B6" s="578"/>
      <c r="C6" s="578"/>
      <c r="D6" s="579"/>
      <c r="E6" s="28">
        <f>'část E náklady'!E17-'část E náklady'!I88</f>
        <v>0</v>
      </c>
      <c r="F6" s="28">
        <f>'část E náklady'!E17-'část E náklady'!I88</f>
        <v>0</v>
      </c>
      <c r="G6" s="488" t="s">
        <v>851</v>
      </c>
      <c r="H6" s="371"/>
      <c r="I6" s="371"/>
      <c r="J6" s="164"/>
      <c r="K6" s="258"/>
    </row>
    <row r="7" spans="1:11" ht="52.5" hidden="1" customHeight="1" x14ac:dyDescent="0.2">
      <c r="A7" s="577" t="s">
        <v>263</v>
      </c>
      <c r="B7" s="594"/>
      <c r="C7" s="594"/>
      <c r="D7" s="595"/>
      <c r="E7" s="28">
        <f>'část E náklady'!E6-'část E náklady'!G88</f>
        <v>0</v>
      </c>
      <c r="F7" s="28">
        <f>'část E náklady'!E6-'část E náklady'!G88</f>
        <v>0</v>
      </c>
      <c r="G7" s="488" t="s">
        <v>852</v>
      </c>
      <c r="H7" s="371"/>
      <c r="I7" s="371"/>
      <c r="K7" s="258"/>
    </row>
    <row r="8" spans="1:11" ht="52.5" customHeight="1" x14ac:dyDescent="0.2">
      <c r="A8" s="577" t="s">
        <v>890</v>
      </c>
      <c r="B8" s="594"/>
      <c r="C8" s="594"/>
      <c r="D8" s="595"/>
      <c r="E8" s="28">
        <f>'část E náklady'!E12-'část E náklady'!H88</f>
        <v>0</v>
      </c>
      <c r="F8" s="28">
        <f>'část E náklady'!E12-'část E náklady'!H88</f>
        <v>0</v>
      </c>
      <c r="G8" s="488" t="s">
        <v>879</v>
      </c>
      <c r="H8" s="371"/>
      <c r="I8" s="371"/>
      <c r="K8" s="258"/>
    </row>
    <row r="9" spans="1:11" ht="52.5" customHeight="1" x14ac:dyDescent="0.2">
      <c r="A9" s="577" t="s">
        <v>503</v>
      </c>
      <c r="B9" s="809"/>
      <c r="C9" s="809"/>
      <c r="D9" s="810"/>
      <c r="E9" s="28">
        <f>'část E náklady'!E22-'část E náklady'!J88</f>
        <v>0</v>
      </c>
      <c r="F9" s="28">
        <f>'část E náklady'!E22-'část E náklady'!J88</f>
        <v>0</v>
      </c>
      <c r="G9" s="488" t="s">
        <v>878</v>
      </c>
      <c r="H9" s="371"/>
      <c r="I9" s="371"/>
      <c r="K9" s="258"/>
    </row>
    <row r="10" spans="1:11" ht="42" hidden="1" customHeight="1" x14ac:dyDescent="0.2">
      <c r="A10" s="577" t="s">
        <v>190</v>
      </c>
      <c r="B10" s="578"/>
      <c r="C10" s="578"/>
      <c r="D10" s="579"/>
      <c r="E10" s="122"/>
      <c r="F10" s="122"/>
      <c r="G10" s="8"/>
      <c r="H10" s="371"/>
      <c r="I10" s="371"/>
      <c r="K10" s="235">
        <f t="shared" ref="K10:K26" si="0">F10</f>
        <v>0</v>
      </c>
    </row>
    <row r="11" spans="1:11" ht="39.75" customHeight="1" x14ac:dyDescent="0.2">
      <c r="A11" s="577" t="s">
        <v>191</v>
      </c>
      <c r="B11" s="578"/>
      <c r="C11" s="578"/>
      <c r="D11" s="579"/>
      <c r="E11" s="122"/>
      <c r="F11" s="122"/>
      <c r="G11" s="8"/>
      <c r="H11" s="374" t="str">
        <f>IF(AND(LEN(G11)=0)*OR(E11&lt;&gt;0,F11&lt;&gt;0),"  DOPLŇTE KOMENTÁŘ"," ")</f>
        <v xml:space="preserve"> </v>
      </c>
      <c r="I11" s="374"/>
      <c r="K11" s="235">
        <f t="shared" si="0"/>
        <v>0</v>
      </c>
    </row>
    <row r="12" spans="1:11" ht="15" x14ac:dyDescent="0.2">
      <c r="A12" s="577" t="s">
        <v>501</v>
      </c>
      <c r="B12" s="578"/>
      <c r="C12" s="578"/>
      <c r="D12" s="579"/>
      <c r="E12" s="122"/>
      <c r="F12" s="28">
        <f>'část G obce'!C33</f>
        <v>0</v>
      </c>
      <c r="G12" s="8"/>
      <c r="H12" s="374"/>
      <c r="I12" s="374"/>
      <c r="K12" s="235">
        <f t="shared" si="0"/>
        <v>0</v>
      </c>
    </row>
    <row r="13" spans="1:11" ht="15" x14ac:dyDescent="0.2">
      <c r="A13" s="577" t="s">
        <v>502</v>
      </c>
      <c r="B13" s="578"/>
      <c r="C13" s="578"/>
      <c r="D13" s="579"/>
      <c r="E13" s="122"/>
      <c r="F13" s="28">
        <f>'část G obce'!D33</f>
        <v>0</v>
      </c>
      <c r="G13" s="8"/>
      <c r="H13" s="374"/>
      <c r="I13" s="374"/>
      <c r="K13" s="235">
        <f t="shared" si="0"/>
        <v>0</v>
      </c>
    </row>
    <row r="14" spans="1:11" ht="20.100000000000001" customHeight="1" x14ac:dyDescent="0.2">
      <c r="A14" s="577" t="s">
        <v>171</v>
      </c>
      <c r="B14" s="578"/>
      <c r="C14" s="578"/>
      <c r="D14" s="579"/>
      <c r="E14" s="122"/>
      <c r="F14" s="122"/>
      <c r="G14" s="8"/>
      <c r="H14" s="371"/>
      <c r="I14" s="371"/>
      <c r="K14" s="235">
        <f t="shared" si="0"/>
        <v>0</v>
      </c>
    </row>
    <row r="15" spans="1:11" ht="41.25" customHeight="1" x14ac:dyDescent="0.2">
      <c r="A15" s="577" t="s">
        <v>192</v>
      </c>
      <c r="B15" s="578"/>
      <c r="C15" s="578"/>
      <c r="D15" s="579"/>
      <c r="E15" s="122"/>
      <c r="F15" s="122"/>
      <c r="G15" s="8"/>
      <c r="H15" s="374" t="str">
        <f>IF(AND(LEN(G15)=0)*OR(E15&lt;&gt;0,F15&lt;&gt;0),"  DOPLŇTE KOMENTÁŘ"," ")</f>
        <v xml:space="preserve"> </v>
      </c>
      <c r="I15" s="374"/>
      <c r="J15" s="164"/>
      <c r="K15" s="235">
        <f t="shared" si="0"/>
        <v>0</v>
      </c>
    </row>
    <row r="16" spans="1:11" ht="20.100000000000001" customHeight="1" x14ac:dyDescent="0.2">
      <c r="A16" s="577" t="s">
        <v>172</v>
      </c>
      <c r="B16" s="578"/>
      <c r="C16" s="578"/>
      <c r="D16" s="579"/>
      <c r="E16" s="122"/>
      <c r="F16" s="122"/>
      <c r="G16" s="8"/>
      <c r="H16" s="371"/>
      <c r="I16" s="371"/>
      <c r="K16" s="235">
        <f t="shared" si="0"/>
        <v>0</v>
      </c>
    </row>
    <row r="17" spans="1:11" ht="20.100000000000001" customHeight="1" x14ac:dyDescent="0.2">
      <c r="A17" s="577" t="s">
        <v>201</v>
      </c>
      <c r="B17" s="594"/>
      <c r="C17" s="594"/>
      <c r="D17" s="595"/>
      <c r="E17" s="122"/>
      <c r="F17" s="122"/>
      <c r="G17" s="8"/>
      <c r="H17" s="371"/>
      <c r="I17" s="371"/>
      <c r="K17" s="235">
        <f t="shared" si="0"/>
        <v>0</v>
      </c>
    </row>
    <row r="18" spans="1:11" ht="29.25" customHeight="1" x14ac:dyDescent="0.2">
      <c r="A18" s="577" t="s">
        <v>202</v>
      </c>
      <c r="B18" s="594"/>
      <c r="C18" s="594"/>
      <c r="D18" s="595"/>
      <c r="E18" s="122"/>
      <c r="F18" s="122"/>
      <c r="G18" s="8"/>
      <c r="H18" s="371"/>
      <c r="I18" s="371"/>
      <c r="K18" s="235">
        <f t="shared" si="0"/>
        <v>0</v>
      </c>
    </row>
    <row r="19" spans="1:11" ht="27" customHeight="1" x14ac:dyDescent="0.2">
      <c r="A19" s="577" t="s">
        <v>203</v>
      </c>
      <c r="B19" s="594"/>
      <c r="C19" s="594"/>
      <c r="D19" s="595"/>
      <c r="E19" s="122"/>
      <c r="F19" s="122"/>
      <c r="G19" s="8"/>
      <c r="H19" s="371"/>
      <c r="I19" s="371"/>
      <c r="K19" s="235">
        <f t="shared" si="0"/>
        <v>0</v>
      </c>
    </row>
    <row r="20" spans="1:11" ht="20.100000000000001" customHeight="1" x14ac:dyDescent="0.2">
      <c r="A20" s="577" t="s">
        <v>204</v>
      </c>
      <c r="B20" s="594"/>
      <c r="C20" s="594"/>
      <c r="D20" s="595"/>
      <c r="E20" s="122"/>
      <c r="F20" s="122"/>
      <c r="G20" s="8"/>
      <c r="H20" s="371"/>
      <c r="I20" s="371"/>
      <c r="K20" s="235">
        <f t="shared" si="0"/>
        <v>0</v>
      </c>
    </row>
    <row r="21" spans="1:11" ht="20.100000000000001" customHeight="1" x14ac:dyDescent="0.2">
      <c r="A21" s="577" t="s">
        <v>205</v>
      </c>
      <c r="B21" s="594"/>
      <c r="C21" s="594"/>
      <c r="D21" s="595"/>
      <c r="E21" s="122"/>
      <c r="F21" s="122"/>
      <c r="G21" s="8"/>
      <c r="H21" s="371"/>
      <c r="I21" s="371"/>
      <c r="K21" s="235">
        <f t="shared" si="0"/>
        <v>0</v>
      </c>
    </row>
    <row r="22" spans="1:11" ht="28.5" customHeight="1" x14ac:dyDescent="0.2">
      <c r="A22" s="577" t="s">
        <v>206</v>
      </c>
      <c r="B22" s="578"/>
      <c r="C22" s="578"/>
      <c r="D22" s="579"/>
      <c r="E22" s="122"/>
      <c r="F22" s="122"/>
      <c r="G22" s="8"/>
      <c r="H22" s="371"/>
      <c r="I22" s="371"/>
      <c r="K22" s="235">
        <f t="shared" si="0"/>
        <v>0</v>
      </c>
    </row>
    <row r="23" spans="1:11" ht="40.5" customHeight="1" x14ac:dyDescent="0.2">
      <c r="A23" s="577" t="s">
        <v>207</v>
      </c>
      <c r="B23" s="594"/>
      <c r="C23" s="594"/>
      <c r="D23" s="595"/>
      <c r="E23" s="122"/>
      <c r="F23" s="28"/>
      <c r="G23" s="340" t="str">
        <f>IF(E23=0,"   ","Službu je nutno rozdělit (fakultativní činnosti nejsou součástí A sitě sociálních služeb)")</f>
        <v xml:space="preserve">   </v>
      </c>
      <c r="H23" s="371"/>
      <c r="I23" s="371"/>
      <c r="K23" s="235">
        <f t="shared" si="0"/>
        <v>0</v>
      </c>
    </row>
    <row r="24" spans="1:11" ht="20.100000000000001" customHeight="1" x14ac:dyDescent="0.2">
      <c r="A24" s="577" t="s">
        <v>173</v>
      </c>
      <c r="B24" s="578"/>
      <c r="C24" s="578"/>
      <c r="D24" s="579"/>
      <c r="E24" s="122"/>
      <c r="F24" s="122"/>
      <c r="G24" s="8"/>
      <c r="H24" s="371"/>
      <c r="I24" s="371"/>
      <c r="K24" s="235">
        <f t="shared" si="0"/>
        <v>0</v>
      </c>
    </row>
    <row r="25" spans="1:11" ht="20.100000000000001" customHeight="1" x14ac:dyDescent="0.2">
      <c r="A25" s="577" t="s">
        <v>174</v>
      </c>
      <c r="B25" s="578"/>
      <c r="C25" s="578"/>
      <c r="D25" s="579"/>
      <c r="E25" s="122"/>
      <c r="F25" s="122"/>
      <c r="G25" s="8"/>
      <c r="H25" s="371"/>
      <c r="I25" s="371"/>
      <c r="K25" s="235">
        <f t="shared" si="0"/>
        <v>0</v>
      </c>
    </row>
    <row r="26" spans="1:11" ht="20.100000000000001" customHeight="1" x14ac:dyDescent="0.2">
      <c r="A26" s="577" t="s">
        <v>175</v>
      </c>
      <c r="B26" s="578"/>
      <c r="C26" s="578"/>
      <c r="D26" s="579"/>
      <c r="E26" s="122"/>
      <c r="F26" s="122"/>
      <c r="G26" s="8"/>
      <c r="H26" s="374" t="str">
        <f>IF(AND(LEN(G26)=0)*OR(E26&lt;&gt;0,F26&lt;&gt;0),"  DOPLŇTE KOMENTÁŘ"," ")</f>
        <v xml:space="preserve"> </v>
      </c>
      <c r="I26" s="374"/>
      <c r="K26" s="235">
        <f t="shared" si="0"/>
        <v>0</v>
      </c>
    </row>
    <row r="27" spans="1:11" ht="20.100000000000001" customHeight="1" x14ac:dyDescent="0.2">
      <c r="A27" s="806" t="s">
        <v>1</v>
      </c>
      <c r="B27" s="807"/>
      <c r="C27" s="807"/>
      <c r="D27" s="808"/>
      <c r="E27" s="123">
        <f>SUM(E6:E26)</f>
        <v>0</v>
      </c>
      <c r="F27" s="123">
        <f>SUM(F6:F26)</f>
        <v>0</v>
      </c>
      <c r="G27" s="8"/>
      <c r="H27" s="371"/>
      <c r="I27" s="371"/>
      <c r="K27" s="262"/>
    </row>
    <row r="28" spans="1:11" x14ac:dyDescent="0.2">
      <c r="A28" s="371"/>
      <c r="B28" s="371"/>
      <c r="C28" s="371"/>
      <c r="D28" s="371"/>
      <c r="E28" s="371"/>
      <c r="F28" s="371"/>
      <c r="G28" s="371"/>
      <c r="H28" s="371"/>
      <c r="I28" s="371"/>
      <c r="K28" s="261"/>
    </row>
    <row r="29" spans="1:11" ht="57" customHeight="1" x14ac:dyDescent="0.2">
      <c r="A29" s="615" t="s">
        <v>41</v>
      </c>
      <c r="B29" s="616"/>
      <c r="C29" s="616"/>
      <c r="D29" s="616"/>
      <c r="E29" s="750"/>
      <c r="F29" s="618"/>
      <c r="G29" s="619"/>
      <c r="H29" s="371"/>
      <c r="I29" s="371"/>
      <c r="K29" s="261"/>
    </row>
    <row r="30" spans="1:11" x14ac:dyDescent="0.2">
      <c r="A30" s="456"/>
      <c r="B30" s="456"/>
      <c r="C30" s="456"/>
      <c r="D30" s="456"/>
      <c r="E30" s="371"/>
      <c r="F30" s="371"/>
      <c r="G30" s="371"/>
      <c r="H30" s="371"/>
      <c r="I30" s="371"/>
    </row>
    <row r="31" spans="1:11" ht="42" customHeight="1" x14ac:dyDescent="0.2">
      <c r="A31" s="559" t="s">
        <v>919</v>
      </c>
      <c r="B31" s="559"/>
      <c r="C31" s="559"/>
      <c r="D31" s="559"/>
      <c r="E31" s="9">
        <f>'část E náklady'!E89</f>
        <v>0</v>
      </c>
      <c r="F31" s="371"/>
      <c r="G31" s="804" t="s">
        <v>898</v>
      </c>
      <c r="H31" s="805"/>
      <c r="I31" s="485"/>
      <c r="J31" s="478"/>
    </row>
    <row r="32" spans="1:11" ht="42" customHeight="1" x14ac:dyDescent="0.2">
      <c r="A32" s="577" t="s">
        <v>920</v>
      </c>
      <c r="B32" s="578"/>
      <c r="C32" s="578"/>
      <c r="D32" s="579"/>
      <c r="E32" s="9">
        <f>E27</f>
        <v>0</v>
      </c>
      <c r="F32" s="371"/>
      <c r="G32" s="529" t="s">
        <v>866</v>
      </c>
      <c r="H32" s="530">
        <f>IF(E37&gt;0,(F8/(F6+F8+F9))*E37,0)</f>
        <v>0</v>
      </c>
      <c r="I32" s="486"/>
    </row>
    <row r="33" spans="1:18" ht="42" customHeight="1" x14ac:dyDescent="0.2">
      <c r="A33" s="559" t="s">
        <v>223</v>
      </c>
      <c r="B33" s="559"/>
      <c r="C33" s="559"/>
      <c r="D33" s="559"/>
      <c r="E33" s="9">
        <f>E32-E31</f>
        <v>0</v>
      </c>
      <c r="F33" s="371"/>
      <c r="G33" s="529" t="s">
        <v>864</v>
      </c>
      <c r="H33" s="530">
        <f>IF(E37&gt;0,(F6/(F6+F8+F9))*E37,0)</f>
        <v>0</v>
      </c>
      <c r="I33" s="486"/>
    </row>
    <row r="34" spans="1:18" ht="42" customHeight="1" x14ac:dyDescent="0.2">
      <c r="A34" s="577" t="s">
        <v>921</v>
      </c>
      <c r="B34" s="578"/>
      <c r="C34" s="578"/>
      <c r="D34" s="579"/>
      <c r="E34" s="9">
        <f>'část E náklady'!F89</f>
        <v>0</v>
      </c>
      <c r="F34" s="371"/>
      <c r="G34" s="529" t="s">
        <v>865</v>
      </c>
      <c r="H34" s="530">
        <f>IF(E37&gt;0,(F9/(F6+F8+F9))*E37,0)</f>
        <v>0</v>
      </c>
      <c r="I34" s="486"/>
      <c r="K34" s="507"/>
    </row>
    <row r="35" spans="1:18" ht="42" customHeight="1" x14ac:dyDescent="0.2">
      <c r="A35" s="559" t="s">
        <v>922</v>
      </c>
      <c r="B35" s="559"/>
      <c r="C35" s="559"/>
      <c r="D35" s="559"/>
      <c r="E35" s="9">
        <f>F27</f>
        <v>0</v>
      </c>
      <c r="F35" s="371"/>
      <c r="G35" s="529" t="s">
        <v>849</v>
      </c>
      <c r="H35" s="530">
        <f>SUM(H32:H34)</f>
        <v>0</v>
      </c>
      <c r="I35" s="486"/>
      <c r="J35" s="508"/>
      <c r="K35" s="499"/>
      <c r="L35" s="499"/>
      <c r="M35" s="499"/>
      <c r="N35" s="499"/>
      <c r="O35" s="509"/>
      <c r="P35" s="509"/>
      <c r="Q35" s="509"/>
      <c r="R35" s="509"/>
    </row>
    <row r="36" spans="1:18" ht="42" customHeight="1" x14ac:dyDescent="0.2">
      <c r="A36" s="559" t="s">
        <v>223</v>
      </c>
      <c r="B36" s="559"/>
      <c r="C36" s="559"/>
      <c r="D36" s="559"/>
      <c r="E36" s="9">
        <f>E35-E34</f>
        <v>0</v>
      </c>
      <c r="F36" s="794"/>
      <c r="G36" s="795"/>
      <c r="H36" s="795"/>
      <c r="I36" s="487"/>
      <c r="K36" s="267"/>
    </row>
    <row r="37" spans="1:18" ht="42" customHeight="1" x14ac:dyDescent="0.2">
      <c r="A37" s="559" t="s">
        <v>923</v>
      </c>
      <c r="B37" s="559"/>
      <c r="C37" s="559"/>
      <c r="D37" s="559"/>
      <c r="E37" s="9">
        <f>E35-E34-(0.0709*E34)</f>
        <v>0</v>
      </c>
      <c r="F37" s="794" t="s">
        <v>899</v>
      </c>
      <c r="G37" s="795"/>
      <c r="H37" s="795"/>
      <c r="I37" s="371"/>
      <c r="K37" s="267"/>
    </row>
    <row r="38" spans="1:18" x14ac:dyDescent="0.2">
      <c r="A38" s="371"/>
      <c r="B38" s="371"/>
      <c r="C38" s="371"/>
      <c r="D38" s="371"/>
      <c r="E38" s="371"/>
      <c r="F38" s="371"/>
      <c r="G38" s="371"/>
      <c r="H38" s="371"/>
      <c r="I38" s="371"/>
      <c r="K38" s="267"/>
    </row>
  </sheetData>
  <sheetProtection password="8D29" sheet="1" formatRows="0"/>
  <mergeCells count="39">
    <mergeCell ref="A9:D9"/>
    <mergeCell ref="A31:D31"/>
    <mergeCell ref="A32:D32"/>
    <mergeCell ref="A33:D33"/>
    <mergeCell ref="A29:D29"/>
    <mergeCell ref="A19:D19"/>
    <mergeCell ref="A17:D17"/>
    <mergeCell ref="A15:D15"/>
    <mergeCell ref="A16:D16"/>
    <mergeCell ref="A36:D36"/>
    <mergeCell ref="A26:D26"/>
    <mergeCell ref="A20:D20"/>
    <mergeCell ref="A18:D18"/>
    <mergeCell ref="A37:D37"/>
    <mergeCell ref="A35:D35"/>
    <mergeCell ref="A34:D34"/>
    <mergeCell ref="E29:G29"/>
    <mergeCell ref="A21:D21"/>
    <mergeCell ref="A22:D22"/>
    <mergeCell ref="A23:D23"/>
    <mergeCell ref="A24:D24"/>
    <mergeCell ref="A25:D25"/>
    <mergeCell ref="A27:D27"/>
    <mergeCell ref="F37:H37"/>
    <mergeCell ref="A1:G1"/>
    <mergeCell ref="A4:D5"/>
    <mergeCell ref="E4:F4"/>
    <mergeCell ref="G4:G5"/>
    <mergeCell ref="A13:D13"/>
    <mergeCell ref="A7:D7"/>
    <mergeCell ref="A10:D10"/>
    <mergeCell ref="A11:D11"/>
    <mergeCell ref="A12:D12"/>
    <mergeCell ref="A2:G2"/>
    <mergeCell ref="A6:D6"/>
    <mergeCell ref="A8:D8"/>
    <mergeCell ref="F36:H36"/>
    <mergeCell ref="G31:H31"/>
    <mergeCell ref="A14:D14"/>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xr:uid="{00000000-0002-0000-0A00-000000000000}">
      <formula1>0</formula1>
    </dataValidation>
  </dataValidations>
  <pageMargins left="0.7" right="0.7" top="0.75" bottom="0.75" header="0.3" footer="0.3"/>
  <pageSetup paperSize="9" scale="64"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4">
    <tabColor rgb="FF92D050"/>
    <pageSetUpPr fitToPage="1"/>
  </sheetPr>
  <dimension ref="A1:G37"/>
  <sheetViews>
    <sheetView showGridLines="0" workbookViewId="0">
      <selection sqref="A1:E1"/>
    </sheetView>
  </sheetViews>
  <sheetFormatPr defaultRowHeight="15" x14ac:dyDescent="0.25"/>
  <cols>
    <col min="1" max="2" width="27.42578125" customWidth="1"/>
    <col min="3" max="4" width="18.28515625" customWidth="1"/>
    <col min="5" max="5" width="54.7109375" customWidth="1"/>
    <col min="6" max="6" width="4.85546875" style="171" hidden="1" customWidth="1"/>
    <col min="7" max="7" width="6.7109375" customWidth="1"/>
    <col min="8" max="8" width="9.140625" customWidth="1"/>
  </cols>
  <sheetData>
    <row r="1" spans="1:7" ht="31.5" customHeight="1" x14ac:dyDescent="0.25">
      <c r="A1" s="814" t="s">
        <v>924</v>
      </c>
      <c r="B1" s="815"/>
      <c r="C1" s="689"/>
      <c r="D1" s="689"/>
      <c r="E1" s="689"/>
      <c r="F1" s="457"/>
      <c r="G1" s="393"/>
    </row>
    <row r="2" spans="1:7" ht="31.5" hidden="1" customHeight="1" x14ac:dyDescent="0.25">
      <c r="A2" s="814" t="s">
        <v>556</v>
      </c>
      <c r="B2" s="641"/>
      <c r="C2" s="641"/>
      <c r="D2" s="641"/>
      <c r="E2" s="424"/>
      <c r="F2" s="457"/>
      <c r="G2" s="393"/>
    </row>
    <row r="3" spans="1:7" x14ac:dyDescent="0.25">
      <c r="A3" s="458"/>
      <c r="B3" s="458"/>
      <c r="C3" s="458"/>
      <c r="D3" s="458"/>
      <c r="E3" s="458"/>
      <c r="F3" s="457"/>
      <c r="G3" s="393"/>
    </row>
    <row r="4" spans="1:7" ht="32.25" customHeight="1" x14ac:dyDescent="0.25">
      <c r="A4" s="816" t="s">
        <v>515</v>
      </c>
      <c r="B4" s="816" t="s">
        <v>364</v>
      </c>
      <c r="C4" s="818" t="s">
        <v>918</v>
      </c>
      <c r="D4" s="818"/>
      <c r="E4" s="816" t="s">
        <v>146</v>
      </c>
      <c r="G4" s="393"/>
    </row>
    <row r="5" spans="1:7" ht="25.5" x14ac:dyDescent="0.25">
      <c r="A5" s="817"/>
      <c r="B5" s="820"/>
      <c r="C5" s="170" t="s">
        <v>365</v>
      </c>
      <c r="D5" s="170" t="s">
        <v>366</v>
      </c>
      <c r="E5" s="819"/>
      <c r="G5" s="393"/>
    </row>
    <row r="6" spans="1:7" ht="20.100000000000001" customHeight="1" x14ac:dyDescent="0.25">
      <c r="A6" s="159"/>
      <c r="B6" s="172" t="str">
        <f>IF($F6=1,"       ",INDEX(data!$A$35:$A$168,$F6,1))</f>
        <v xml:space="preserve">       </v>
      </c>
      <c r="C6" s="160"/>
      <c r="D6" s="160"/>
      <c r="E6" s="161"/>
      <c r="F6" s="171">
        <v>1</v>
      </c>
      <c r="G6" s="393"/>
    </row>
    <row r="7" spans="1:7" ht="20.100000000000001" customHeight="1" x14ac:dyDescent="0.25">
      <c r="A7" s="159"/>
      <c r="B7" s="172" t="str">
        <f>IF($F7=1,"       ",INDEX(data!$A$35:$A$168,$F7,1))</f>
        <v xml:space="preserve">       </v>
      </c>
      <c r="C7" s="160"/>
      <c r="D7" s="160"/>
      <c r="E7" s="161"/>
      <c r="F7" s="171">
        <v>1</v>
      </c>
      <c r="G7" s="393"/>
    </row>
    <row r="8" spans="1:7" ht="20.100000000000001" customHeight="1" x14ac:dyDescent="0.25">
      <c r="A8" s="159"/>
      <c r="B8" s="172" t="str">
        <f>IF($F8=1,"       ",INDEX(data!$A$35:$A$168,$F8,1))</f>
        <v xml:space="preserve">       </v>
      </c>
      <c r="C8" s="160"/>
      <c r="D8" s="160"/>
      <c r="E8" s="161"/>
      <c r="F8" s="171">
        <v>1</v>
      </c>
      <c r="G8" s="393"/>
    </row>
    <row r="9" spans="1:7" ht="20.100000000000001" customHeight="1" x14ac:dyDescent="0.25">
      <c r="A9" s="159"/>
      <c r="B9" s="172" t="str">
        <f>IF($F9=1,"       ",INDEX(data!$A$35:$A$168,$F9,1))</f>
        <v xml:space="preserve">       </v>
      </c>
      <c r="C9" s="160"/>
      <c r="D9" s="160"/>
      <c r="E9" s="161"/>
      <c r="F9" s="171">
        <v>1</v>
      </c>
      <c r="G9" s="393"/>
    </row>
    <row r="10" spans="1:7" ht="20.100000000000001" customHeight="1" x14ac:dyDescent="0.25">
      <c r="A10" s="159"/>
      <c r="B10" s="172" t="str">
        <f>IF($F10=1,"       ",INDEX(data!$A$35:$A$168,$F10,1))</f>
        <v xml:space="preserve">       </v>
      </c>
      <c r="C10" s="160"/>
      <c r="D10" s="160"/>
      <c r="E10" s="161"/>
      <c r="F10" s="171">
        <v>1</v>
      </c>
      <c r="G10" s="393"/>
    </row>
    <row r="11" spans="1:7" ht="20.100000000000001" customHeight="1" x14ac:dyDescent="0.25">
      <c r="A11" s="159"/>
      <c r="B11" s="172" t="str">
        <f>IF($F11=1,"       ",INDEX(data!$A$35:$A$168,$F11,1))</f>
        <v xml:space="preserve">       </v>
      </c>
      <c r="C11" s="160"/>
      <c r="D11" s="160"/>
      <c r="E11" s="161"/>
      <c r="F11" s="171">
        <v>1</v>
      </c>
      <c r="G11" s="393"/>
    </row>
    <row r="12" spans="1:7" ht="20.100000000000001" customHeight="1" x14ac:dyDescent="0.25">
      <c r="A12" s="159"/>
      <c r="B12" s="172" t="str">
        <f>IF($F12=1,"       ",INDEX(data!$A$35:$A$168,$F12,1))</f>
        <v xml:space="preserve">       </v>
      </c>
      <c r="C12" s="160"/>
      <c r="D12" s="160"/>
      <c r="E12" s="161"/>
      <c r="F12" s="171">
        <v>1</v>
      </c>
      <c r="G12" s="393"/>
    </row>
    <row r="13" spans="1:7" ht="20.100000000000001" customHeight="1" x14ac:dyDescent="0.25">
      <c r="A13" s="159"/>
      <c r="B13" s="172" t="str">
        <f>IF($F13=1,"       ",INDEX(data!$A$35:$A$168,$F13,1))</f>
        <v xml:space="preserve">       </v>
      </c>
      <c r="C13" s="160"/>
      <c r="D13" s="160"/>
      <c r="E13" s="161"/>
      <c r="F13" s="171">
        <v>1</v>
      </c>
      <c r="G13" s="393"/>
    </row>
    <row r="14" spans="1:7" ht="20.100000000000001" customHeight="1" x14ac:dyDescent="0.25">
      <c r="A14" s="159"/>
      <c r="B14" s="172" t="str">
        <f>IF($F14=1,"       ",INDEX(data!$A$35:$A$168,$F14,1))</f>
        <v xml:space="preserve">       </v>
      </c>
      <c r="C14" s="160"/>
      <c r="D14" s="160"/>
      <c r="E14" s="161"/>
      <c r="F14" s="171">
        <v>1</v>
      </c>
      <c r="G14" s="393"/>
    </row>
    <row r="15" spans="1:7" ht="20.100000000000001" customHeight="1" x14ac:dyDescent="0.25">
      <c r="A15" s="159"/>
      <c r="B15" s="172" t="str">
        <f>IF($F15=1,"       ",INDEX(data!$A$35:$A$168,$F15,1))</f>
        <v xml:space="preserve">       </v>
      </c>
      <c r="C15" s="160"/>
      <c r="D15" s="160"/>
      <c r="E15" s="161"/>
      <c r="F15" s="171">
        <v>1</v>
      </c>
      <c r="G15" s="393"/>
    </row>
    <row r="16" spans="1:7" ht="20.100000000000001" customHeight="1" x14ac:dyDescent="0.25">
      <c r="A16" s="159"/>
      <c r="B16" s="172" t="str">
        <f>IF($F16=1,"       ",INDEX(data!$A$35:$A$168,$F16,1))</f>
        <v xml:space="preserve">       </v>
      </c>
      <c r="C16" s="160"/>
      <c r="D16" s="160"/>
      <c r="E16" s="161"/>
      <c r="F16" s="171">
        <v>1</v>
      </c>
      <c r="G16" s="393"/>
    </row>
    <row r="17" spans="1:7" ht="20.100000000000001" customHeight="1" x14ac:dyDescent="0.25">
      <c r="A17" s="159"/>
      <c r="B17" s="172" t="str">
        <f>IF($F17=1,"       ",INDEX(data!$A$35:$A$168,$F17,1))</f>
        <v xml:space="preserve">       </v>
      </c>
      <c r="C17" s="160"/>
      <c r="D17" s="160"/>
      <c r="E17" s="161"/>
      <c r="F17" s="171">
        <v>1</v>
      </c>
      <c r="G17" s="393"/>
    </row>
    <row r="18" spans="1:7" ht="20.100000000000001" customHeight="1" x14ac:dyDescent="0.25">
      <c r="A18" s="159"/>
      <c r="B18" s="172" t="str">
        <f>IF($F18=1,"       ",INDEX(data!$A$35:$A$168,$F18,1))</f>
        <v xml:space="preserve">       </v>
      </c>
      <c r="C18" s="160"/>
      <c r="D18" s="160"/>
      <c r="E18" s="161"/>
      <c r="F18" s="171">
        <v>1</v>
      </c>
      <c r="G18" s="393"/>
    </row>
    <row r="19" spans="1:7" ht="20.100000000000001" customHeight="1" x14ac:dyDescent="0.25">
      <c r="A19" s="159"/>
      <c r="B19" s="172" t="str">
        <f>IF($F19=1,"       ",INDEX(data!$A$35:$A$168,$F19,1))</f>
        <v xml:space="preserve">       </v>
      </c>
      <c r="C19" s="160"/>
      <c r="D19" s="160"/>
      <c r="E19" s="161"/>
      <c r="F19" s="171">
        <v>1</v>
      </c>
      <c r="G19" s="393"/>
    </row>
    <row r="20" spans="1:7" ht="20.100000000000001" customHeight="1" x14ac:dyDescent="0.25">
      <c r="A20" s="159"/>
      <c r="B20" s="172" t="str">
        <f>IF($F20=1,"       ",INDEX(data!$A$35:$A$168,$F20,1))</f>
        <v xml:space="preserve">       </v>
      </c>
      <c r="C20" s="160"/>
      <c r="D20" s="160"/>
      <c r="E20" s="161"/>
      <c r="F20" s="171">
        <v>1</v>
      </c>
      <c r="G20" s="393"/>
    </row>
    <row r="21" spans="1:7" ht="20.100000000000001" customHeight="1" x14ac:dyDescent="0.25">
      <c r="A21" s="159"/>
      <c r="B21" s="172" t="str">
        <f>IF($F21=1,"       ",INDEX(data!$A$35:$A$168,$F21,1))</f>
        <v xml:space="preserve">       </v>
      </c>
      <c r="C21" s="160"/>
      <c r="D21" s="160"/>
      <c r="E21" s="161"/>
      <c r="F21" s="171">
        <v>1</v>
      </c>
      <c r="G21" s="393"/>
    </row>
    <row r="22" spans="1:7" ht="20.100000000000001" customHeight="1" x14ac:dyDescent="0.25">
      <c r="A22" s="159"/>
      <c r="B22" s="172" t="str">
        <f>IF($F22=1,"       ",INDEX(data!$A$35:$A$168,$F22,1))</f>
        <v xml:space="preserve">       </v>
      </c>
      <c r="C22" s="160"/>
      <c r="D22" s="160"/>
      <c r="E22" s="161"/>
      <c r="F22" s="171">
        <v>1</v>
      </c>
      <c r="G22" s="393"/>
    </row>
    <row r="23" spans="1:7" ht="20.100000000000001" customHeight="1" x14ac:dyDescent="0.25">
      <c r="A23" s="159"/>
      <c r="B23" s="172" t="str">
        <f>IF($F23=1,"       ",INDEX(data!$A$35:$A$168,$F23,1))</f>
        <v xml:space="preserve">       </v>
      </c>
      <c r="C23" s="160"/>
      <c r="D23" s="160"/>
      <c r="E23" s="161"/>
      <c r="F23" s="171">
        <v>1</v>
      </c>
      <c r="G23" s="393"/>
    </row>
    <row r="24" spans="1:7" ht="20.100000000000001" customHeight="1" x14ac:dyDescent="0.25">
      <c r="A24" s="159"/>
      <c r="B24" s="172" t="str">
        <f>IF($F24=1,"       ",INDEX(data!$A$35:$A$168,$F24,1))</f>
        <v xml:space="preserve">       </v>
      </c>
      <c r="C24" s="160"/>
      <c r="D24" s="160"/>
      <c r="E24" s="161"/>
      <c r="F24" s="171">
        <v>1</v>
      </c>
      <c r="G24" s="393"/>
    </row>
    <row r="25" spans="1:7" ht="20.100000000000001" customHeight="1" x14ac:dyDescent="0.25">
      <c r="A25" s="159"/>
      <c r="B25" s="172" t="str">
        <f>IF($F25=1,"       ",INDEX(data!$A$35:$A$168,$F25,1))</f>
        <v xml:space="preserve">       </v>
      </c>
      <c r="C25" s="160"/>
      <c r="D25" s="160"/>
      <c r="E25" s="161"/>
      <c r="F25" s="171">
        <v>1</v>
      </c>
      <c r="G25" s="393"/>
    </row>
    <row r="26" spans="1:7" ht="20.100000000000001" customHeight="1" x14ac:dyDescent="0.25">
      <c r="A26" s="159"/>
      <c r="B26" s="172" t="str">
        <f>IF($F26=1,"       ",INDEX(data!$A$35:$A$168,$F26,1))</f>
        <v xml:space="preserve">       </v>
      </c>
      <c r="C26" s="160"/>
      <c r="D26" s="160"/>
      <c r="E26" s="161"/>
      <c r="F26" s="171">
        <v>1</v>
      </c>
      <c r="G26" s="393"/>
    </row>
    <row r="27" spans="1:7" ht="20.100000000000001" customHeight="1" x14ac:dyDescent="0.25">
      <c r="A27" s="159"/>
      <c r="B27" s="172" t="str">
        <f>IF($F27=1,"       ",INDEX(data!$A$35:$A$168,$F27,1))</f>
        <v xml:space="preserve">       </v>
      </c>
      <c r="C27" s="160"/>
      <c r="D27" s="160"/>
      <c r="E27" s="161"/>
      <c r="F27" s="171">
        <v>1</v>
      </c>
      <c r="G27" s="393"/>
    </row>
    <row r="28" spans="1:7" ht="20.100000000000001" customHeight="1" x14ac:dyDescent="0.25">
      <c r="A28" s="159"/>
      <c r="B28" s="172" t="str">
        <f>IF($F28=1,"       ",INDEX(data!$A$35:$A$168,$F28,1))</f>
        <v xml:space="preserve">       </v>
      </c>
      <c r="C28" s="160"/>
      <c r="D28" s="160"/>
      <c r="E28" s="161"/>
      <c r="F28" s="171">
        <v>1</v>
      </c>
      <c r="G28" s="393"/>
    </row>
    <row r="29" spans="1:7" ht="20.100000000000001" customHeight="1" x14ac:dyDescent="0.25">
      <c r="A29" s="159"/>
      <c r="B29" s="172" t="str">
        <f>IF($F29=1,"       ",INDEX(data!$A$35:$A$168,$F29,1))</f>
        <v xml:space="preserve">       </v>
      </c>
      <c r="C29" s="160"/>
      <c r="D29" s="160"/>
      <c r="E29" s="161"/>
      <c r="F29" s="171">
        <v>1</v>
      </c>
      <c r="G29" s="393"/>
    </row>
    <row r="30" spans="1:7" ht="20.100000000000001" customHeight="1" x14ac:dyDescent="0.25">
      <c r="A30" s="159" t="s">
        <v>500</v>
      </c>
      <c r="B30" s="179"/>
      <c r="C30" s="160"/>
      <c r="D30" s="160"/>
      <c r="E30" s="161"/>
      <c r="G30" s="393"/>
    </row>
    <row r="31" spans="1:7" ht="20.100000000000001" customHeight="1" x14ac:dyDescent="0.25">
      <c r="A31" s="159" t="s">
        <v>500</v>
      </c>
      <c r="B31" s="179"/>
      <c r="C31" s="160"/>
      <c r="D31" s="160"/>
      <c r="E31" s="161"/>
      <c r="G31" s="393"/>
    </row>
    <row r="32" spans="1:7" ht="20.100000000000001" customHeight="1" x14ac:dyDescent="0.25">
      <c r="A32" s="159" t="s">
        <v>500</v>
      </c>
      <c r="B32" s="179"/>
      <c r="C32" s="160"/>
      <c r="D32" s="160"/>
      <c r="E32" s="161"/>
      <c r="G32" s="393"/>
    </row>
    <row r="33" spans="1:7" ht="20.100000000000001" customHeight="1" x14ac:dyDescent="0.25">
      <c r="A33" s="162" t="s">
        <v>1</v>
      </c>
      <c r="B33" s="162"/>
      <c r="C33" s="163">
        <f>SUM(C6:C32)</f>
        <v>0</v>
      </c>
      <c r="D33" s="163">
        <f>SUM(D6:D32)</f>
        <v>0</v>
      </c>
      <c r="E33" s="161"/>
      <c r="G33" s="393"/>
    </row>
    <row r="34" spans="1:7" ht="20.100000000000001" customHeight="1" x14ac:dyDescent="0.25">
      <c r="A34" s="458"/>
      <c r="B34" s="458"/>
      <c r="C34" s="458"/>
      <c r="D34" s="458"/>
      <c r="E34" s="458"/>
      <c r="G34" s="393"/>
    </row>
    <row r="35" spans="1:7" ht="55.5" customHeight="1" x14ac:dyDescent="0.25">
      <c r="A35" s="284" t="s">
        <v>41</v>
      </c>
      <c r="B35" s="811"/>
      <c r="C35" s="812"/>
      <c r="D35" s="812"/>
      <c r="E35" s="813"/>
      <c r="G35" s="393"/>
    </row>
    <row r="36" spans="1:7" x14ac:dyDescent="0.25">
      <c r="A36" s="458"/>
      <c r="B36" s="458"/>
      <c r="C36" s="458"/>
      <c r="D36" s="458"/>
      <c r="E36" s="458"/>
      <c r="F36" s="290"/>
      <c r="G36" s="393"/>
    </row>
    <row r="37" spans="1:7" x14ac:dyDescent="0.25">
      <c r="A37" s="393"/>
      <c r="B37" s="393"/>
      <c r="C37" s="393"/>
      <c r="D37" s="393"/>
      <c r="E37" s="393"/>
      <c r="F37" s="290"/>
      <c r="G37" s="393"/>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xr:uid="{00000000-0002-0000-0B00-000000000000}">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0">
    <tabColor rgb="FF92D050"/>
    <pageSetUpPr fitToPage="1"/>
  </sheetPr>
  <dimension ref="A1:J20"/>
  <sheetViews>
    <sheetView showGridLines="0" tabSelected="1" workbookViewId="0">
      <selection activeCell="Q43" sqref="Q43"/>
    </sheetView>
  </sheetViews>
  <sheetFormatPr defaultRowHeight="14.25" x14ac:dyDescent="0.2"/>
  <cols>
    <col min="1" max="16384" width="9.140625" style="3"/>
  </cols>
  <sheetData>
    <row r="1" spans="1:10" ht="29.25" customHeight="1" x14ac:dyDescent="0.2">
      <c r="A1" s="825" t="s">
        <v>582</v>
      </c>
      <c r="B1" s="826"/>
      <c r="C1" s="826"/>
      <c r="D1" s="826"/>
      <c r="E1" s="826"/>
      <c r="F1" s="826"/>
      <c r="G1" s="826"/>
      <c r="H1" s="826"/>
      <c r="I1" s="827"/>
      <c r="J1" s="371"/>
    </row>
    <row r="2" spans="1:10" hidden="1" x14ac:dyDescent="0.2">
      <c r="A2" s="371"/>
      <c r="B2" s="371"/>
      <c r="C2" s="371"/>
      <c r="D2" s="371"/>
      <c r="E2" s="371"/>
      <c r="F2" s="371"/>
      <c r="G2" s="371"/>
      <c r="H2" s="371"/>
      <c r="I2" s="371"/>
      <c r="J2" s="371"/>
    </row>
    <row r="3" spans="1:10" hidden="1" x14ac:dyDescent="0.2">
      <c r="A3" s="653" t="s">
        <v>183</v>
      </c>
      <c r="B3" s="828"/>
      <c r="C3" s="653" t="s">
        <v>189</v>
      </c>
      <c r="D3" s="828"/>
      <c r="E3" s="828"/>
      <c r="F3" s="828"/>
      <c r="G3" s="828"/>
      <c r="H3" s="828"/>
      <c r="I3" s="828"/>
      <c r="J3" s="371"/>
    </row>
    <row r="4" spans="1:10" hidden="1" x14ac:dyDescent="0.2">
      <c r="A4" s="653" t="s">
        <v>184</v>
      </c>
      <c r="B4" s="828"/>
      <c r="C4" s="829" t="s">
        <v>188</v>
      </c>
      <c r="D4" s="830"/>
      <c r="E4" s="830"/>
      <c r="F4" s="830"/>
      <c r="G4" s="830"/>
      <c r="H4" s="830"/>
      <c r="I4" s="830"/>
      <c r="J4" s="371"/>
    </row>
    <row r="5" spans="1:10" hidden="1" x14ac:dyDescent="0.2">
      <c r="A5" s="653" t="s">
        <v>185</v>
      </c>
      <c r="B5" s="828"/>
      <c r="C5" s="829" t="s">
        <v>188</v>
      </c>
      <c r="D5" s="830"/>
      <c r="E5" s="830"/>
      <c r="F5" s="830"/>
      <c r="G5" s="830"/>
      <c r="H5" s="830"/>
      <c r="I5" s="830"/>
      <c r="J5" s="371"/>
    </row>
    <row r="6" spans="1:10" hidden="1" x14ac:dyDescent="0.2">
      <c r="A6" s="653" t="s">
        <v>186</v>
      </c>
      <c r="B6" s="828"/>
      <c r="C6" s="829" t="s">
        <v>188</v>
      </c>
      <c r="D6" s="830"/>
      <c r="E6" s="830"/>
      <c r="F6" s="830"/>
      <c r="G6" s="830"/>
      <c r="H6" s="830"/>
      <c r="I6" s="830"/>
      <c r="J6" s="371"/>
    </row>
    <row r="7" spans="1:10" hidden="1" x14ac:dyDescent="0.2">
      <c r="A7" s="653" t="s">
        <v>187</v>
      </c>
      <c r="B7" s="828"/>
      <c r="C7" s="829" t="s">
        <v>188</v>
      </c>
      <c r="D7" s="830"/>
      <c r="E7" s="830"/>
      <c r="F7" s="830"/>
      <c r="G7" s="830"/>
      <c r="H7" s="830"/>
      <c r="I7" s="830"/>
      <c r="J7" s="371"/>
    </row>
    <row r="8" spans="1:10" hidden="1" x14ac:dyDescent="0.2">
      <c r="A8" s="829"/>
      <c r="B8" s="830"/>
      <c r="C8" s="829"/>
      <c r="D8" s="830"/>
      <c r="E8" s="830"/>
      <c r="F8" s="830"/>
      <c r="G8" s="830"/>
      <c r="H8" s="830"/>
      <c r="I8" s="830"/>
      <c r="J8" s="371"/>
    </row>
    <row r="9" spans="1:10" x14ac:dyDescent="0.2">
      <c r="A9" s="371"/>
      <c r="B9" s="371"/>
      <c r="C9" s="371"/>
      <c r="D9" s="371"/>
      <c r="E9" s="371"/>
      <c r="F9" s="371"/>
      <c r="G9" s="371"/>
      <c r="H9" s="371"/>
      <c r="I9" s="371"/>
      <c r="J9" s="371"/>
    </row>
    <row r="10" spans="1:10" ht="15" x14ac:dyDescent="0.25">
      <c r="A10" s="585" t="s">
        <v>183</v>
      </c>
      <c r="B10" s="821"/>
      <c r="C10" s="822" t="s">
        <v>189</v>
      </c>
      <c r="D10" s="823"/>
      <c r="E10" s="823"/>
      <c r="F10" s="823"/>
      <c r="G10" s="823"/>
      <c r="H10" s="823"/>
      <c r="I10" s="569"/>
      <c r="J10" s="371"/>
    </row>
    <row r="11" spans="1:10" ht="14.25" customHeight="1" x14ac:dyDescent="0.2">
      <c r="A11" s="585" t="s">
        <v>184</v>
      </c>
      <c r="B11" s="821"/>
      <c r="C11" s="611" t="s">
        <v>188</v>
      </c>
      <c r="D11" s="824"/>
      <c r="E11" s="824"/>
      <c r="F11" s="824"/>
      <c r="G11" s="824"/>
      <c r="H11" s="824"/>
      <c r="I11" s="824"/>
      <c r="J11" s="371"/>
    </row>
    <row r="12" spans="1:10" ht="14.25" customHeight="1" x14ac:dyDescent="0.2">
      <c r="A12" s="585" t="s">
        <v>185</v>
      </c>
      <c r="B12" s="821"/>
      <c r="C12" s="611" t="s">
        <v>188</v>
      </c>
      <c r="D12" s="824"/>
      <c r="E12" s="824"/>
      <c r="F12" s="824"/>
      <c r="G12" s="824"/>
      <c r="H12" s="824"/>
      <c r="I12" s="824"/>
      <c r="J12" s="371"/>
    </row>
    <row r="13" spans="1:10" ht="14.25" customHeight="1" x14ac:dyDescent="0.2">
      <c r="A13" s="585" t="s">
        <v>186</v>
      </c>
      <c r="B13" s="821"/>
      <c r="C13" s="611" t="s">
        <v>188</v>
      </c>
      <c r="D13" s="824"/>
      <c r="E13" s="824"/>
      <c r="F13" s="824"/>
      <c r="G13" s="824"/>
      <c r="H13" s="824"/>
      <c r="I13" s="824"/>
      <c r="J13" s="371"/>
    </row>
    <row r="14" spans="1:10" ht="14.25" customHeight="1" x14ac:dyDescent="0.2">
      <c r="A14" s="585" t="s">
        <v>187</v>
      </c>
      <c r="B14" s="821"/>
      <c r="C14" s="611" t="s">
        <v>188</v>
      </c>
      <c r="D14" s="824"/>
      <c r="E14" s="824"/>
      <c r="F14" s="824"/>
      <c r="G14" s="824"/>
      <c r="H14" s="824"/>
      <c r="I14" s="824"/>
      <c r="J14" s="371"/>
    </row>
    <row r="15" spans="1:10" ht="14.25" customHeight="1" x14ac:dyDescent="0.2">
      <c r="A15" s="564"/>
      <c r="B15" s="565"/>
      <c r="C15" s="564"/>
      <c r="D15" s="565"/>
      <c r="E15" s="565"/>
      <c r="F15" s="565"/>
      <c r="G15" s="565"/>
      <c r="H15" s="565"/>
      <c r="I15" s="565"/>
      <c r="J15" s="371"/>
    </row>
    <row r="16" spans="1:10" x14ac:dyDescent="0.2">
      <c r="A16" s="564"/>
      <c r="B16" s="565"/>
      <c r="C16" s="564"/>
      <c r="D16" s="565"/>
      <c r="E16" s="565"/>
      <c r="F16" s="565"/>
      <c r="G16" s="565"/>
      <c r="H16" s="565"/>
      <c r="I16" s="565"/>
      <c r="J16" s="371"/>
    </row>
    <row r="17" spans="1:10" x14ac:dyDescent="0.2">
      <c r="A17" s="564"/>
      <c r="B17" s="565"/>
      <c r="C17" s="564"/>
      <c r="D17" s="565"/>
      <c r="E17" s="565"/>
      <c r="F17" s="565"/>
      <c r="G17" s="565"/>
      <c r="H17" s="565"/>
      <c r="I17" s="565"/>
      <c r="J17" s="371"/>
    </row>
    <row r="18" spans="1:10" x14ac:dyDescent="0.2">
      <c r="A18" s="564"/>
      <c r="B18" s="565"/>
      <c r="C18" s="564"/>
      <c r="D18" s="565"/>
      <c r="E18" s="565"/>
      <c r="F18" s="565"/>
      <c r="G18" s="565"/>
      <c r="H18" s="565"/>
      <c r="I18" s="565"/>
      <c r="J18" s="371"/>
    </row>
    <row r="19" spans="1:10" x14ac:dyDescent="0.2">
      <c r="A19" s="564"/>
      <c r="B19" s="565"/>
      <c r="C19" s="564"/>
      <c r="D19" s="565"/>
      <c r="E19" s="565"/>
      <c r="F19" s="565"/>
      <c r="G19" s="565"/>
      <c r="H19" s="565"/>
      <c r="I19" s="565"/>
      <c r="J19" s="371"/>
    </row>
    <row r="20" spans="1:10" x14ac:dyDescent="0.2">
      <c r="A20" s="371"/>
      <c r="B20" s="371"/>
      <c r="C20" s="371"/>
      <c r="D20" s="371"/>
      <c r="E20" s="371"/>
      <c r="F20" s="371"/>
      <c r="G20" s="371"/>
      <c r="H20" s="371"/>
      <c r="I20" s="371"/>
      <c r="J20" s="371"/>
    </row>
  </sheetData>
  <sheetProtection password="8D29" sheet="1"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6">
    <tabColor rgb="FFFF0000"/>
  </sheetPr>
  <dimension ref="A1:AC69"/>
  <sheetViews>
    <sheetView zoomScale="78" zoomScaleNormal="78" workbookViewId="0">
      <selection activeCell="O3" sqref="O3"/>
    </sheetView>
  </sheetViews>
  <sheetFormatPr defaultRowHeight="15" x14ac:dyDescent="0.25"/>
  <cols>
    <col min="2" max="2" width="31.140625" style="15" customWidth="1"/>
    <col min="3" max="7" width="13.7109375" customWidth="1"/>
    <col min="8" max="10" width="17.7109375" customWidth="1"/>
    <col min="11" max="15" width="13.7109375" customWidth="1"/>
    <col min="16" max="18" width="17.7109375" customWidth="1"/>
    <col min="19" max="19" width="2" style="19" customWidth="1"/>
    <col min="20" max="20" width="47.140625" style="85" customWidth="1"/>
    <col min="21" max="25" width="9.140625" style="19"/>
    <col min="27" max="27" width="11.85546875" customWidth="1"/>
    <col min="28" max="28" width="12" customWidth="1"/>
    <col min="29" max="29" width="9.5703125" customWidth="1"/>
  </cols>
  <sheetData>
    <row r="1" spans="1:29" x14ac:dyDescent="0.25">
      <c r="A1" s="841" t="s">
        <v>291</v>
      </c>
      <c r="B1" s="842"/>
      <c r="C1" s="834" t="s">
        <v>273</v>
      </c>
      <c r="D1" s="835"/>
      <c r="E1" s="835"/>
      <c r="F1" s="835"/>
      <c r="G1" s="845"/>
      <c r="H1" s="832" t="s">
        <v>272</v>
      </c>
      <c r="I1" s="833"/>
      <c r="J1" s="833"/>
      <c r="K1" s="834" t="s">
        <v>274</v>
      </c>
      <c r="L1" s="835"/>
      <c r="M1" s="835"/>
      <c r="N1" s="835"/>
      <c r="O1" s="836"/>
      <c r="P1" s="837" t="s">
        <v>275</v>
      </c>
      <c r="Q1" s="833"/>
      <c r="R1" s="838"/>
      <c r="S1" s="16"/>
      <c r="T1" s="82"/>
      <c r="U1" s="16"/>
      <c r="V1" s="16"/>
      <c r="W1" s="16"/>
      <c r="X1" s="16"/>
      <c r="Y1" s="16"/>
    </row>
    <row r="2" spans="1:29" ht="43.5" thickBot="1" x14ac:dyDescent="0.3">
      <c r="A2" s="843"/>
      <c r="B2" s="844"/>
      <c r="C2" s="29" t="s">
        <v>211</v>
      </c>
      <c r="D2" s="30" t="s">
        <v>276</v>
      </c>
      <c r="E2" s="30" t="s">
        <v>277</v>
      </c>
      <c r="F2" s="30" t="s">
        <v>215</v>
      </c>
      <c r="G2" s="70" t="s">
        <v>216</v>
      </c>
      <c r="H2" s="93" t="s">
        <v>271</v>
      </c>
      <c r="I2" s="32" t="s">
        <v>270</v>
      </c>
      <c r="J2" s="32" t="s">
        <v>269</v>
      </c>
      <c r="K2" s="31" t="s">
        <v>211</v>
      </c>
      <c r="L2" s="32" t="s">
        <v>276</v>
      </c>
      <c r="M2" s="32" t="s">
        <v>277</v>
      </c>
      <c r="N2" s="32" t="s">
        <v>215</v>
      </c>
      <c r="O2" s="71" t="s">
        <v>216</v>
      </c>
      <c r="P2" s="29" t="s">
        <v>271</v>
      </c>
      <c r="Q2" s="30" t="s">
        <v>270</v>
      </c>
      <c r="R2" s="72" t="s">
        <v>269</v>
      </c>
      <c r="S2" s="17"/>
      <c r="T2" s="88" t="s">
        <v>317</v>
      </c>
      <c r="U2" s="17"/>
      <c r="V2" s="17"/>
      <c r="W2" s="17"/>
      <c r="X2" s="17"/>
      <c r="Y2" s="17"/>
      <c r="AA2" s="151"/>
      <c r="AB2" s="151"/>
      <c r="AC2" s="151"/>
    </row>
    <row r="3" spans="1:29" x14ac:dyDescent="0.25">
      <c r="A3" s="95">
        <v>1</v>
      </c>
      <c r="B3" s="50" t="s">
        <v>57</v>
      </c>
      <c r="C3" s="89">
        <f>'část D zaměstnanci skutečnost'!E7</f>
        <v>0</v>
      </c>
      <c r="D3" s="90">
        <f>'část D zaměstnanci skutečnost'!F7</f>
        <v>0</v>
      </c>
      <c r="E3" s="141">
        <f>'část D zaměstnanci skutečnost'!H7</f>
        <v>0</v>
      </c>
      <c r="F3" s="90">
        <f>'část D zaměstnanci skutečnost'!I7</f>
        <v>0</v>
      </c>
      <c r="G3" s="141">
        <f>'část D zaměstnanci skutečnost'!J7</f>
        <v>0</v>
      </c>
      <c r="H3" s="92">
        <f>'část E náklady'!$F$31</f>
        <v>0</v>
      </c>
      <c r="I3" s="90">
        <f>'část E náklady'!F43</f>
        <v>0</v>
      </c>
      <c r="J3" s="91">
        <f>'část E náklady'!F55</f>
        <v>0</v>
      </c>
      <c r="K3" s="35">
        <f>ROUND(('část D zaměstnanci skutečnost'!E59),2)</f>
        <v>0</v>
      </c>
      <c r="L3" s="35">
        <f>ROUND(('část D zaměstnanci skutečnost'!F59),2)</f>
        <v>0</v>
      </c>
      <c r="M3" s="137">
        <f>ROUND(('část D zaměstnanci skutečnost'!H59),4)</f>
        <v>0</v>
      </c>
      <c r="N3" s="35">
        <f>ROUND(('část D zaměstnanci skutečnost'!I59),2)</f>
        <v>0</v>
      </c>
      <c r="O3" s="286">
        <f>ROUND(('část D zaměstnanci skutečnost'!J59),4)</f>
        <v>0</v>
      </c>
      <c r="P3" s="37">
        <f>ROUND(('část E náklady'!E31),2)</f>
        <v>0</v>
      </c>
      <c r="Q3" s="36">
        <f>ROUND(('část E náklady'!E43),2)</f>
        <v>0</v>
      </c>
      <c r="R3" s="38">
        <f>ROUND(('část E náklady'!E55),2)</f>
        <v>0</v>
      </c>
      <c r="S3" s="18"/>
      <c r="T3" s="87" t="s">
        <v>292</v>
      </c>
      <c r="U3" s="18"/>
      <c r="V3" s="18"/>
      <c r="W3" s="18"/>
      <c r="X3" s="18"/>
      <c r="Y3" s="18"/>
      <c r="AA3" s="12"/>
      <c r="AB3" s="12"/>
      <c r="AC3" s="12"/>
    </row>
    <row r="4" spans="1:29" x14ac:dyDescent="0.25">
      <c r="A4" s="96" t="s">
        <v>51</v>
      </c>
      <c r="B4" s="51" t="s">
        <v>58</v>
      </c>
      <c r="C4" s="33">
        <f>'část D zaměstnanci skutečnost'!E8</f>
        <v>0</v>
      </c>
      <c r="D4" s="34">
        <f>'část D zaměstnanci skutečnost'!F8</f>
        <v>0</v>
      </c>
      <c r="E4" s="142">
        <f>'část D zaměstnanci skutečnost'!H8</f>
        <v>0</v>
      </c>
      <c r="F4" s="34">
        <f>'část D zaměstnanci skutečnost'!I8</f>
        <v>0</v>
      </c>
      <c r="G4" s="142">
        <f>'část D zaměstnanci skutečnost'!J8</f>
        <v>0</v>
      </c>
      <c r="H4" s="94">
        <f>'část E náklady'!$F$32</f>
        <v>0</v>
      </c>
      <c r="I4" s="34">
        <f>'část E náklady'!F44</f>
        <v>0</v>
      </c>
      <c r="J4" s="56">
        <f>'část E náklady'!F56</f>
        <v>0</v>
      </c>
      <c r="K4" s="40">
        <f>ROUND(('část D zaměstnanci skutečnost'!E60),2)</f>
        <v>0</v>
      </c>
      <c r="L4" s="40">
        <f>ROUND(('část D zaměstnanci skutečnost'!F60),2)</f>
        <v>0</v>
      </c>
      <c r="M4" s="138">
        <f>ROUND(('část D zaměstnanci skutečnost'!H60),4)</f>
        <v>0</v>
      </c>
      <c r="N4" s="40">
        <f>ROUND(('část D zaměstnanci skutečnost'!I60),2)</f>
        <v>0</v>
      </c>
      <c r="O4" s="138">
        <f>ROUND(('část D zaměstnanci skutečnost'!J60),4)</f>
        <v>0</v>
      </c>
      <c r="P4" s="43">
        <f>ROUND(('část E náklady'!E32),2)</f>
        <v>0</v>
      </c>
      <c r="Q4" s="42">
        <f>ROUND(('část E náklady'!E44),2)</f>
        <v>0</v>
      </c>
      <c r="R4" s="44">
        <f>ROUND(('část E náklady'!E56),2)</f>
        <v>0</v>
      </c>
      <c r="S4" s="18"/>
      <c r="T4" s="83" t="s">
        <v>293</v>
      </c>
      <c r="U4" s="18"/>
      <c r="V4" s="18"/>
      <c r="W4" s="18"/>
      <c r="X4" s="18"/>
      <c r="Y4" s="18"/>
      <c r="AA4" s="12"/>
      <c r="AB4" s="12"/>
      <c r="AC4" s="12"/>
    </row>
    <row r="5" spans="1:29" x14ac:dyDescent="0.25">
      <c r="A5" s="96" t="s">
        <v>52</v>
      </c>
      <c r="B5" s="51" t="s">
        <v>59</v>
      </c>
      <c r="C5" s="33">
        <f>'část D zaměstnanci skutečnost'!E9</f>
        <v>0</v>
      </c>
      <c r="D5" s="34">
        <f>'část D zaměstnanci skutečnost'!F9</f>
        <v>0</v>
      </c>
      <c r="E5" s="142">
        <f>'část D zaměstnanci skutečnost'!H9</f>
        <v>0</v>
      </c>
      <c r="F5" s="34">
        <f>'část D zaměstnanci skutečnost'!I9</f>
        <v>0</v>
      </c>
      <c r="G5" s="142">
        <f>'část D zaměstnanci skutečnost'!J9</f>
        <v>0</v>
      </c>
      <c r="H5" s="94">
        <f>'část E náklady'!$F$33</f>
        <v>0</v>
      </c>
      <c r="I5" s="34">
        <f>'část E náklady'!F45</f>
        <v>0</v>
      </c>
      <c r="J5" s="56">
        <f>'část E náklady'!F57</f>
        <v>0</v>
      </c>
      <c r="K5" s="40">
        <f>ROUND(('část D zaměstnanci skutečnost'!E61),2)</f>
        <v>0</v>
      </c>
      <c r="L5" s="40">
        <f>ROUND(('část D zaměstnanci skutečnost'!F61),2)</f>
        <v>0</v>
      </c>
      <c r="M5" s="139">
        <f>ROUND(('část D zaměstnanci skutečnost'!H61),4)</f>
        <v>0</v>
      </c>
      <c r="N5" s="40">
        <f>ROUND(('část D zaměstnanci skutečnost'!I61),2)</f>
        <v>0</v>
      </c>
      <c r="O5" s="139">
        <f>ROUND(('část D zaměstnanci skutečnost'!J61),4)</f>
        <v>0</v>
      </c>
      <c r="P5" s="43">
        <f>ROUND(('část E náklady'!E33),2)</f>
        <v>0</v>
      </c>
      <c r="Q5" s="42">
        <f>ROUND(('část E náklady'!E45),2)</f>
        <v>0</v>
      </c>
      <c r="R5" s="44">
        <f>ROUND(('část E náklady'!E57),2)</f>
        <v>0</v>
      </c>
      <c r="S5" s="18"/>
      <c r="T5" s="83" t="s">
        <v>300</v>
      </c>
      <c r="U5" s="18"/>
      <c r="V5" s="18"/>
      <c r="W5" s="18"/>
      <c r="X5" s="18"/>
      <c r="Y5" s="18"/>
      <c r="AA5" s="12"/>
      <c r="AB5" s="12"/>
      <c r="AC5" s="12"/>
    </row>
    <row r="6" spans="1:29" x14ac:dyDescent="0.25">
      <c r="A6" s="39" t="s">
        <v>53</v>
      </c>
      <c r="B6" s="52" t="s">
        <v>68</v>
      </c>
      <c r="C6" s="41">
        <f>'část D zaměstnanci skutečnost'!E10</f>
        <v>0</v>
      </c>
      <c r="D6" s="40">
        <f>'část D zaměstnanci skutečnost'!F10</f>
        <v>0</v>
      </c>
      <c r="E6" s="139">
        <f>'část D zaměstnanci skutečnost'!H10</f>
        <v>0</v>
      </c>
      <c r="F6" s="40">
        <f>'část D zaměstnanci skutečnost'!I10</f>
        <v>0</v>
      </c>
      <c r="G6" s="139">
        <f>'část D zaměstnanci skutečnost'!J10</f>
        <v>0</v>
      </c>
      <c r="H6" s="68" t="s">
        <v>281</v>
      </c>
      <c r="I6" s="67" t="s">
        <v>281</v>
      </c>
      <c r="J6" s="69" t="s">
        <v>281</v>
      </c>
      <c r="K6" s="40">
        <f>ROUND(('část D zaměstnanci skutečnost'!E62),2)</f>
        <v>0</v>
      </c>
      <c r="L6" s="40">
        <f>ROUND(('část D zaměstnanci skutečnost'!F62),2)</f>
        <v>0</v>
      </c>
      <c r="M6" s="139">
        <f>ROUND(('část D zaměstnanci skutečnost'!H62),4)</f>
        <v>0</v>
      </c>
      <c r="N6" s="40">
        <f>ROUND(('část D zaměstnanci skutečnost'!I62),2)</f>
        <v>0</v>
      </c>
      <c r="O6" s="139">
        <f>ROUND(('část D zaměstnanci skutečnost'!J62),4)</f>
        <v>0</v>
      </c>
      <c r="P6" s="68" t="s">
        <v>281</v>
      </c>
      <c r="Q6" s="67" t="s">
        <v>281</v>
      </c>
      <c r="R6" s="69" t="s">
        <v>281</v>
      </c>
      <c r="S6" s="18"/>
      <c r="T6" s="83" t="s">
        <v>350</v>
      </c>
      <c r="U6" s="18"/>
      <c r="V6" s="18"/>
      <c r="W6" s="18"/>
      <c r="X6" s="18"/>
      <c r="Y6" s="18"/>
      <c r="AA6" s="12"/>
      <c r="AB6" s="12"/>
      <c r="AC6" s="12"/>
    </row>
    <row r="7" spans="1:29" x14ac:dyDescent="0.25">
      <c r="A7" s="39" t="s">
        <v>54</v>
      </c>
      <c r="B7" s="52" t="s">
        <v>69</v>
      </c>
      <c r="C7" s="41">
        <f>'část D zaměstnanci skutečnost'!E11</f>
        <v>0</v>
      </c>
      <c r="D7" s="40">
        <f>'část D zaměstnanci skutečnost'!F11</f>
        <v>0</v>
      </c>
      <c r="E7" s="139">
        <f>'část D zaměstnanci skutečnost'!H11</f>
        <v>0</v>
      </c>
      <c r="F7" s="40">
        <f>'část D zaměstnanci skutečnost'!I11</f>
        <v>0</v>
      </c>
      <c r="G7" s="139">
        <f>'část D zaměstnanci skutečnost'!J11</f>
        <v>0</v>
      </c>
      <c r="H7" s="68" t="s">
        <v>281</v>
      </c>
      <c r="I7" s="67" t="s">
        <v>281</v>
      </c>
      <c r="J7" s="69" t="s">
        <v>281</v>
      </c>
      <c r="K7" s="40">
        <f>ROUND(('část D zaměstnanci skutečnost'!E63),2)</f>
        <v>0</v>
      </c>
      <c r="L7" s="40">
        <f>ROUND(('část D zaměstnanci skutečnost'!F63),2)</f>
        <v>0</v>
      </c>
      <c r="M7" s="139">
        <f>ROUND(('část D zaměstnanci skutečnost'!H63),4)</f>
        <v>0</v>
      </c>
      <c r="N7" s="40">
        <f>ROUND(('část D zaměstnanci skutečnost'!I63),2)</f>
        <v>0</v>
      </c>
      <c r="O7" s="139">
        <f>ROUND(('část D zaměstnanci skutečnost'!J63),4)</f>
        <v>0</v>
      </c>
      <c r="P7" s="68" t="s">
        <v>281</v>
      </c>
      <c r="Q7" s="67" t="s">
        <v>281</v>
      </c>
      <c r="R7" s="69" t="s">
        <v>281</v>
      </c>
      <c r="S7" s="18"/>
      <c r="T7" s="83" t="s">
        <v>351</v>
      </c>
      <c r="U7" s="18"/>
      <c r="V7" s="18"/>
      <c r="W7" s="18"/>
      <c r="X7" s="18"/>
      <c r="Y7" s="18"/>
      <c r="AA7" s="12"/>
      <c r="AB7" s="12"/>
      <c r="AC7" s="12"/>
    </row>
    <row r="8" spans="1:29" x14ac:dyDescent="0.25">
      <c r="A8" s="39" t="s">
        <v>55</v>
      </c>
      <c r="B8" s="52" t="s">
        <v>70</v>
      </c>
      <c r="C8" s="41">
        <f>'část D zaměstnanci skutečnost'!E12</f>
        <v>0</v>
      </c>
      <c r="D8" s="40">
        <f>'část D zaměstnanci skutečnost'!F12</f>
        <v>0</v>
      </c>
      <c r="E8" s="139">
        <f>'část D zaměstnanci skutečnost'!H12</f>
        <v>0</v>
      </c>
      <c r="F8" s="40">
        <f>'část D zaměstnanci skutečnost'!I12</f>
        <v>0</v>
      </c>
      <c r="G8" s="139">
        <f>'část D zaměstnanci skutečnost'!J12</f>
        <v>0</v>
      </c>
      <c r="H8" s="68" t="s">
        <v>281</v>
      </c>
      <c r="I8" s="67" t="s">
        <v>281</v>
      </c>
      <c r="J8" s="69" t="s">
        <v>281</v>
      </c>
      <c r="K8" s="40">
        <f>ROUND(('část D zaměstnanci skutečnost'!E64),2)</f>
        <v>0</v>
      </c>
      <c r="L8" s="40">
        <f>ROUND(('část D zaměstnanci skutečnost'!F64),2)</f>
        <v>0</v>
      </c>
      <c r="M8" s="139">
        <f>ROUND(('část D zaměstnanci skutečnost'!H64),4)</f>
        <v>0</v>
      </c>
      <c r="N8" s="40">
        <f>ROUND(('část D zaměstnanci skutečnost'!I64),2)</f>
        <v>0</v>
      </c>
      <c r="O8" s="139">
        <f>ROUND(('část D zaměstnanci skutečnost'!J64),4)</f>
        <v>0</v>
      </c>
      <c r="P8" s="68" t="s">
        <v>281</v>
      </c>
      <c r="Q8" s="67" t="s">
        <v>281</v>
      </c>
      <c r="R8" s="69" t="s">
        <v>281</v>
      </c>
      <c r="S8" s="18"/>
      <c r="T8" s="84" t="s">
        <v>294</v>
      </c>
      <c r="U8" s="18"/>
      <c r="V8" s="18"/>
      <c r="W8" s="18"/>
      <c r="X8" s="18"/>
      <c r="Y8" s="18"/>
      <c r="AA8" s="12"/>
      <c r="AB8" s="12"/>
      <c r="AC8" s="12"/>
    </row>
    <row r="9" spans="1:29" x14ac:dyDescent="0.25">
      <c r="A9" s="39" t="s">
        <v>71</v>
      </c>
      <c r="B9" s="52" t="s">
        <v>72</v>
      </c>
      <c r="C9" s="41">
        <f>'část D zaměstnanci skutečnost'!E13</f>
        <v>0</v>
      </c>
      <c r="D9" s="40">
        <f>'část D zaměstnanci skutečnost'!F13</f>
        <v>0</v>
      </c>
      <c r="E9" s="139">
        <f>'část D zaměstnanci skutečnost'!H13</f>
        <v>0</v>
      </c>
      <c r="F9" s="40">
        <f>'část D zaměstnanci skutečnost'!I13</f>
        <v>0</v>
      </c>
      <c r="G9" s="139">
        <f>'část D zaměstnanci skutečnost'!J13</f>
        <v>0</v>
      </c>
      <c r="H9" s="68" t="s">
        <v>281</v>
      </c>
      <c r="I9" s="67" t="s">
        <v>281</v>
      </c>
      <c r="J9" s="69" t="s">
        <v>281</v>
      </c>
      <c r="K9" s="40">
        <f>ROUND(('část D zaměstnanci skutečnost'!E65),2)</f>
        <v>0</v>
      </c>
      <c r="L9" s="40">
        <f>ROUND(('část D zaměstnanci skutečnost'!F65),2)</f>
        <v>0</v>
      </c>
      <c r="M9" s="139">
        <f>ROUND(('část D zaměstnanci skutečnost'!H65),4)</f>
        <v>0</v>
      </c>
      <c r="N9" s="40">
        <f>ROUND(('část D zaměstnanci skutečnost'!I65),2)</f>
        <v>0</v>
      </c>
      <c r="O9" s="139">
        <f>ROUND(('část D zaměstnanci skutečnost'!J65),4)</f>
        <v>0</v>
      </c>
      <c r="P9" s="68" t="s">
        <v>281</v>
      </c>
      <c r="Q9" s="67" t="s">
        <v>281</v>
      </c>
      <c r="R9" s="69" t="s">
        <v>281</v>
      </c>
      <c r="S9" s="18"/>
      <c r="T9" s="83" t="s">
        <v>297</v>
      </c>
      <c r="U9" s="18"/>
      <c r="V9" s="18"/>
      <c r="W9" s="18"/>
      <c r="X9" s="18"/>
      <c r="Y9" s="18"/>
      <c r="AA9" s="12"/>
      <c r="AB9" s="12"/>
      <c r="AC9" s="12"/>
    </row>
    <row r="10" spans="1:29" x14ac:dyDescent="0.25">
      <c r="A10" s="96" t="s">
        <v>73</v>
      </c>
      <c r="B10" s="51" t="s">
        <v>60</v>
      </c>
      <c r="C10" s="33">
        <f>'část D zaměstnanci skutečnost'!E14</f>
        <v>0</v>
      </c>
      <c r="D10" s="34">
        <f>'část D zaměstnanci skutečnost'!F14</f>
        <v>0</v>
      </c>
      <c r="E10" s="142">
        <f>'část D zaměstnanci skutečnost'!H14</f>
        <v>0</v>
      </c>
      <c r="F10" s="34">
        <f>'část D zaměstnanci skutečnost'!I14</f>
        <v>0</v>
      </c>
      <c r="G10" s="142">
        <f>'část D zaměstnanci skutečnost'!J14</f>
        <v>0</v>
      </c>
      <c r="H10" s="94">
        <f>'část E náklady'!$F$34</f>
        <v>0</v>
      </c>
      <c r="I10" s="34">
        <f>'část E náklady'!F46</f>
        <v>0</v>
      </c>
      <c r="J10" s="56">
        <f>'část E náklady'!F58</f>
        <v>0</v>
      </c>
      <c r="K10" s="40">
        <f>ROUND(('část D zaměstnanci skutečnost'!E66),2)</f>
        <v>0</v>
      </c>
      <c r="L10" s="40">
        <f>ROUND(('část D zaměstnanci skutečnost'!F66),2)</f>
        <v>0</v>
      </c>
      <c r="M10" s="139">
        <f>ROUND(('část D zaměstnanci skutečnost'!H66),4)</f>
        <v>0</v>
      </c>
      <c r="N10" s="40">
        <f>ROUND(('část D zaměstnanci skutečnost'!I66),2)</f>
        <v>0</v>
      </c>
      <c r="O10" s="139">
        <f>ROUND(('část D zaměstnanci skutečnost'!J66),4)</f>
        <v>0</v>
      </c>
      <c r="P10" s="43">
        <f>ROUND(('část E náklady'!E34),2)</f>
        <v>0</v>
      </c>
      <c r="Q10" s="42">
        <f>ROUND(('část E náklady'!E46),2)</f>
        <v>0</v>
      </c>
      <c r="R10" s="44">
        <f>ROUND(('část E náklady'!E58),2)</f>
        <v>0</v>
      </c>
      <c r="S10" s="18"/>
      <c r="T10" s="83" t="s">
        <v>295</v>
      </c>
      <c r="U10" s="18"/>
      <c r="V10" s="18"/>
      <c r="W10" s="18"/>
      <c r="X10" s="18"/>
      <c r="Y10" s="18"/>
      <c r="AA10" s="12"/>
      <c r="AB10" s="12"/>
      <c r="AC10" s="12"/>
    </row>
    <row r="11" spans="1:29" x14ac:dyDescent="0.25">
      <c r="A11" s="39" t="s">
        <v>74</v>
      </c>
      <c r="B11" s="52" t="s">
        <v>75</v>
      </c>
      <c r="C11" s="41">
        <f>'část D zaměstnanci skutečnost'!E15</f>
        <v>0</v>
      </c>
      <c r="D11" s="40">
        <f>'část D zaměstnanci skutečnost'!F15</f>
        <v>0</v>
      </c>
      <c r="E11" s="139">
        <f>'část D zaměstnanci skutečnost'!H15</f>
        <v>0</v>
      </c>
      <c r="F11" s="40">
        <f>'část D zaměstnanci skutečnost'!I15</f>
        <v>0</v>
      </c>
      <c r="G11" s="139">
        <f>'část D zaměstnanci skutečnost'!J15</f>
        <v>0</v>
      </c>
      <c r="H11" s="68" t="s">
        <v>281</v>
      </c>
      <c r="I11" s="67" t="s">
        <v>281</v>
      </c>
      <c r="J11" s="69" t="s">
        <v>281</v>
      </c>
      <c r="K11" s="40">
        <f>ROUND(('část D zaměstnanci skutečnost'!E67),2)</f>
        <v>0</v>
      </c>
      <c r="L11" s="40">
        <f>ROUND(('část D zaměstnanci skutečnost'!F67),2)</f>
        <v>0</v>
      </c>
      <c r="M11" s="139">
        <f>ROUND(('část D zaměstnanci skutečnost'!H67),4)</f>
        <v>0</v>
      </c>
      <c r="N11" s="40">
        <f>ROUND(('část D zaměstnanci skutečnost'!I67),2)</f>
        <v>0</v>
      </c>
      <c r="O11" s="139">
        <f>ROUND(('část D zaměstnanci skutečnost'!J67),4)</f>
        <v>0</v>
      </c>
      <c r="P11" s="68" t="s">
        <v>281</v>
      </c>
      <c r="Q11" s="67" t="s">
        <v>281</v>
      </c>
      <c r="R11" s="69" t="s">
        <v>281</v>
      </c>
      <c r="S11" s="18"/>
      <c r="T11" s="83" t="s">
        <v>296</v>
      </c>
      <c r="U11" s="18"/>
      <c r="V11" s="18"/>
      <c r="W11" s="18"/>
      <c r="X11" s="18"/>
      <c r="Y11" s="18"/>
      <c r="AA11" s="12"/>
      <c r="AB11" s="12"/>
      <c r="AC11" s="12"/>
    </row>
    <row r="12" spans="1:29" x14ac:dyDescent="0.25">
      <c r="A12" s="39" t="s">
        <v>76</v>
      </c>
      <c r="B12" s="52" t="s">
        <v>77</v>
      </c>
      <c r="C12" s="41">
        <f>'část D zaměstnanci skutečnost'!E16</f>
        <v>0</v>
      </c>
      <c r="D12" s="40">
        <f>'část D zaměstnanci skutečnost'!F16</f>
        <v>0</v>
      </c>
      <c r="E12" s="139">
        <f>'část D zaměstnanci skutečnost'!H16</f>
        <v>0</v>
      </c>
      <c r="F12" s="40">
        <f>'část D zaměstnanci skutečnost'!I16</f>
        <v>0</v>
      </c>
      <c r="G12" s="139">
        <f>'část D zaměstnanci skutečnost'!J16</f>
        <v>0</v>
      </c>
      <c r="H12" s="68" t="s">
        <v>281</v>
      </c>
      <c r="I12" s="67" t="s">
        <v>281</v>
      </c>
      <c r="J12" s="69" t="s">
        <v>281</v>
      </c>
      <c r="K12" s="40">
        <f>ROUND(('část D zaměstnanci skutečnost'!E68),2)</f>
        <v>0</v>
      </c>
      <c r="L12" s="40">
        <f>ROUND(('část D zaměstnanci skutečnost'!F68),2)</f>
        <v>0</v>
      </c>
      <c r="M12" s="139">
        <f>ROUND(('část D zaměstnanci skutečnost'!H68),4)</f>
        <v>0</v>
      </c>
      <c r="N12" s="40">
        <f>ROUND(('část D zaměstnanci skutečnost'!I68),2)</f>
        <v>0</v>
      </c>
      <c r="O12" s="139">
        <f>ROUND(('část D zaměstnanci skutečnost'!J68),4)</f>
        <v>0</v>
      </c>
      <c r="P12" s="68" t="s">
        <v>281</v>
      </c>
      <c r="Q12" s="67" t="s">
        <v>281</v>
      </c>
      <c r="R12" s="69" t="s">
        <v>281</v>
      </c>
      <c r="S12" s="18"/>
      <c r="T12" s="86" t="s">
        <v>298</v>
      </c>
      <c r="U12" s="18"/>
      <c r="V12" s="18"/>
      <c r="W12" s="18"/>
      <c r="X12" s="18"/>
      <c r="Y12" s="18"/>
      <c r="AA12" s="12"/>
      <c r="AB12" s="12"/>
      <c r="AC12" s="12"/>
    </row>
    <row r="13" spans="1:29" x14ac:dyDescent="0.25">
      <c r="A13" s="39" t="s">
        <v>78</v>
      </c>
      <c r="B13" s="52" t="s">
        <v>79</v>
      </c>
      <c r="C13" s="41">
        <f>'část D zaměstnanci skutečnost'!E17</f>
        <v>0</v>
      </c>
      <c r="D13" s="40">
        <f>'část D zaměstnanci skutečnost'!F17</f>
        <v>0</v>
      </c>
      <c r="E13" s="139">
        <f>'část D zaměstnanci skutečnost'!H17</f>
        <v>0</v>
      </c>
      <c r="F13" s="40">
        <f>'část D zaměstnanci skutečnost'!I17</f>
        <v>0</v>
      </c>
      <c r="G13" s="139">
        <f>'část D zaměstnanci skutečnost'!J17</f>
        <v>0</v>
      </c>
      <c r="H13" s="68" t="s">
        <v>281</v>
      </c>
      <c r="I13" s="67" t="s">
        <v>281</v>
      </c>
      <c r="J13" s="69" t="s">
        <v>281</v>
      </c>
      <c r="K13" s="40">
        <f>ROUND(('část D zaměstnanci skutečnost'!E69),2)</f>
        <v>0</v>
      </c>
      <c r="L13" s="40">
        <f>ROUND(('část D zaměstnanci skutečnost'!F69),2)</f>
        <v>0</v>
      </c>
      <c r="M13" s="139">
        <f>ROUND(('část D zaměstnanci skutečnost'!H69),4)</f>
        <v>0</v>
      </c>
      <c r="N13" s="40">
        <f>ROUND(('část D zaměstnanci skutečnost'!I69),2)</f>
        <v>0</v>
      </c>
      <c r="O13" s="139">
        <f>ROUND(('část D zaměstnanci skutečnost'!J69),4)</f>
        <v>0</v>
      </c>
      <c r="P13" s="68" t="s">
        <v>281</v>
      </c>
      <c r="Q13" s="67" t="s">
        <v>281</v>
      </c>
      <c r="R13" s="69" t="s">
        <v>281</v>
      </c>
      <c r="S13" s="18"/>
      <c r="T13" s="86" t="s">
        <v>299</v>
      </c>
      <c r="U13" s="18"/>
      <c r="V13" s="18"/>
      <c r="W13" s="18"/>
      <c r="X13" s="18"/>
      <c r="Y13" s="18"/>
      <c r="AA13" s="12"/>
      <c r="AB13" s="12"/>
      <c r="AC13" s="12"/>
    </row>
    <row r="14" spans="1:29" x14ac:dyDescent="0.25">
      <c r="A14" s="39" t="s">
        <v>80</v>
      </c>
      <c r="B14" s="52" t="s">
        <v>81</v>
      </c>
      <c r="C14" s="41">
        <f>'část D zaměstnanci skutečnost'!E18</f>
        <v>0</v>
      </c>
      <c r="D14" s="40">
        <f>'část D zaměstnanci skutečnost'!F18</f>
        <v>0</v>
      </c>
      <c r="E14" s="139">
        <f>'část D zaměstnanci skutečnost'!H18</f>
        <v>0</v>
      </c>
      <c r="F14" s="40">
        <f>'část D zaměstnanci skutečnost'!I18</f>
        <v>0</v>
      </c>
      <c r="G14" s="139">
        <f>'část D zaměstnanci skutečnost'!J18</f>
        <v>0</v>
      </c>
      <c r="H14" s="68" t="s">
        <v>281</v>
      </c>
      <c r="I14" s="67" t="s">
        <v>281</v>
      </c>
      <c r="J14" s="69" t="s">
        <v>281</v>
      </c>
      <c r="K14" s="40">
        <f>ROUND(('část D zaměstnanci skutečnost'!E70),2)</f>
        <v>0</v>
      </c>
      <c r="L14" s="40">
        <f>ROUND(('část D zaměstnanci skutečnost'!F70),2)</f>
        <v>0</v>
      </c>
      <c r="M14" s="139">
        <f>ROUND(('část D zaměstnanci skutečnost'!H70),4)</f>
        <v>0</v>
      </c>
      <c r="N14" s="40">
        <f>ROUND(('část D zaměstnanci skutečnost'!I70),2)</f>
        <v>0</v>
      </c>
      <c r="O14" s="139">
        <f>ROUND(('část D zaměstnanci skutečnost'!J70),4)</f>
        <v>0</v>
      </c>
      <c r="P14" s="68" t="s">
        <v>281</v>
      </c>
      <c r="Q14" s="67" t="s">
        <v>281</v>
      </c>
      <c r="R14" s="69" t="s">
        <v>281</v>
      </c>
      <c r="S14" s="18"/>
      <c r="T14" s="86" t="s">
        <v>320</v>
      </c>
      <c r="U14" s="18"/>
      <c r="V14" s="18"/>
      <c r="W14" s="18"/>
      <c r="X14" s="18"/>
      <c r="Y14" s="18"/>
      <c r="AA14" s="12"/>
      <c r="AB14" s="12"/>
      <c r="AC14" s="12"/>
    </row>
    <row r="15" spans="1:29" x14ac:dyDescent="0.25">
      <c r="A15" s="39" t="s">
        <v>82</v>
      </c>
      <c r="B15" s="52" t="s">
        <v>83</v>
      </c>
      <c r="C15" s="41">
        <f>'část D zaměstnanci skutečnost'!E19</f>
        <v>0</v>
      </c>
      <c r="D15" s="40">
        <f>'část D zaměstnanci skutečnost'!F19</f>
        <v>0</v>
      </c>
      <c r="E15" s="139">
        <f>'část D zaměstnanci skutečnost'!H19</f>
        <v>0</v>
      </c>
      <c r="F15" s="40">
        <f>'část D zaměstnanci skutečnost'!I19</f>
        <v>0</v>
      </c>
      <c r="G15" s="139">
        <f>'část D zaměstnanci skutečnost'!J19</f>
        <v>0</v>
      </c>
      <c r="H15" s="68" t="s">
        <v>281</v>
      </c>
      <c r="I15" s="67" t="s">
        <v>281</v>
      </c>
      <c r="J15" s="69" t="s">
        <v>281</v>
      </c>
      <c r="K15" s="40">
        <f>ROUND(('část D zaměstnanci skutečnost'!E71),2)</f>
        <v>0</v>
      </c>
      <c r="L15" s="40">
        <f>ROUND(('část D zaměstnanci skutečnost'!F71),2)</f>
        <v>0</v>
      </c>
      <c r="M15" s="139">
        <f>ROUND(('část D zaměstnanci skutečnost'!H71),4)</f>
        <v>0</v>
      </c>
      <c r="N15" s="40">
        <f>ROUND(('část D zaměstnanci skutečnost'!I71),2)</f>
        <v>0</v>
      </c>
      <c r="O15" s="139">
        <f>ROUND(('část D zaměstnanci skutečnost'!J71),4)</f>
        <v>0</v>
      </c>
      <c r="P15" s="68" t="s">
        <v>281</v>
      </c>
      <c r="Q15" s="67" t="s">
        <v>281</v>
      </c>
      <c r="R15" s="69" t="s">
        <v>281</v>
      </c>
      <c r="S15" s="18"/>
      <c r="T15" s="86" t="s">
        <v>321</v>
      </c>
      <c r="U15" s="18"/>
      <c r="V15" s="18"/>
      <c r="W15" s="18"/>
      <c r="X15" s="18"/>
      <c r="Y15" s="18"/>
      <c r="AA15" s="12"/>
      <c r="AB15" s="12"/>
      <c r="AC15" s="12"/>
    </row>
    <row r="16" spans="1:29" x14ac:dyDescent="0.25">
      <c r="A16" s="39" t="s">
        <v>84</v>
      </c>
      <c r="B16" s="52" t="s">
        <v>85</v>
      </c>
      <c r="C16" s="41">
        <f>'část D zaměstnanci skutečnost'!E20</f>
        <v>0</v>
      </c>
      <c r="D16" s="40">
        <f>'část D zaměstnanci skutečnost'!F20</f>
        <v>0</v>
      </c>
      <c r="E16" s="139">
        <f>'část D zaměstnanci skutečnost'!H20</f>
        <v>0</v>
      </c>
      <c r="F16" s="40">
        <f>'část D zaměstnanci skutečnost'!I20</f>
        <v>0</v>
      </c>
      <c r="G16" s="139">
        <f>'část D zaměstnanci skutečnost'!J20</f>
        <v>0</v>
      </c>
      <c r="H16" s="68" t="s">
        <v>281</v>
      </c>
      <c r="I16" s="67" t="s">
        <v>281</v>
      </c>
      <c r="J16" s="69" t="s">
        <v>281</v>
      </c>
      <c r="K16" s="40">
        <f>ROUND(('část D zaměstnanci skutečnost'!E72),2)</f>
        <v>0</v>
      </c>
      <c r="L16" s="40">
        <f>ROUND(('část D zaměstnanci skutečnost'!F72),2)</f>
        <v>0</v>
      </c>
      <c r="M16" s="139">
        <f>ROUND(('část D zaměstnanci skutečnost'!H72),4)</f>
        <v>0</v>
      </c>
      <c r="N16" s="40">
        <f>ROUND(('část D zaměstnanci skutečnost'!I72),2)</f>
        <v>0</v>
      </c>
      <c r="O16" s="139">
        <f>ROUND(('část D zaměstnanci skutečnost'!J72),4)</f>
        <v>0</v>
      </c>
      <c r="P16" s="68" t="s">
        <v>281</v>
      </c>
      <c r="Q16" s="67" t="s">
        <v>281</v>
      </c>
      <c r="R16" s="69" t="s">
        <v>281</v>
      </c>
      <c r="S16" s="18"/>
      <c r="T16" s="87" t="s">
        <v>301</v>
      </c>
      <c r="U16" s="18"/>
      <c r="V16" s="18"/>
      <c r="W16" s="18"/>
      <c r="X16" s="18"/>
      <c r="Y16" s="18"/>
      <c r="AA16" s="12"/>
      <c r="AB16" s="12"/>
      <c r="AC16" s="12"/>
    </row>
    <row r="17" spans="1:29" x14ac:dyDescent="0.25">
      <c r="A17" s="39" t="s">
        <v>86</v>
      </c>
      <c r="B17" s="52" t="s">
        <v>87</v>
      </c>
      <c r="C17" s="41">
        <f>'část D zaměstnanci skutečnost'!E21</f>
        <v>0</v>
      </c>
      <c r="D17" s="40">
        <f>'část D zaměstnanci skutečnost'!F21</f>
        <v>0</v>
      </c>
      <c r="E17" s="139">
        <f>'část D zaměstnanci skutečnost'!H21</f>
        <v>0</v>
      </c>
      <c r="F17" s="40">
        <f>'část D zaměstnanci skutečnost'!I21</f>
        <v>0</v>
      </c>
      <c r="G17" s="139">
        <f>'část D zaměstnanci skutečnost'!J21</f>
        <v>0</v>
      </c>
      <c r="H17" s="68" t="s">
        <v>281</v>
      </c>
      <c r="I17" s="67" t="s">
        <v>281</v>
      </c>
      <c r="J17" s="69" t="s">
        <v>281</v>
      </c>
      <c r="K17" s="40">
        <f>ROUND(('část D zaměstnanci skutečnost'!E73),2)</f>
        <v>0</v>
      </c>
      <c r="L17" s="40">
        <f>ROUND(('část D zaměstnanci skutečnost'!F73),2)</f>
        <v>0</v>
      </c>
      <c r="M17" s="139">
        <f>ROUND(('část D zaměstnanci skutečnost'!H73),4)</f>
        <v>0</v>
      </c>
      <c r="N17" s="40">
        <f>ROUND(('část D zaměstnanci skutečnost'!I73),2)</f>
        <v>0</v>
      </c>
      <c r="O17" s="139">
        <f>ROUND(('část D zaměstnanci skutečnost'!J73),4)</f>
        <v>0</v>
      </c>
      <c r="P17" s="68" t="s">
        <v>281</v>
      </c>
      <c r="Q17" s="67" t="s">
        <v>281</v>
      </c>
      <c r="R17" s="69" t="s">
        <v>281</v>
      </c>
      <c r="S17" s="18"/>
      <c r="T17" s="83" t="s">
        <v>302</v>
      </c>
      <c r="U17" s="18"/>
      <c r="V17" s="18"/>
      <c r="W17" s="18"/>
      <c r="X17" s="18"/>
      <c r="Y17" s="18"/>
      <c r="AA17" s="12"/>
      <c r="AB17" s="12"/>
      <c r="AC17" s="12"/>
    </row>
    <row r="18" spans="1:29" x14ac:dyDescent="0.25">
      <c r="A18" s="39" t="s">
        <v>88</v>
      </c>
      <c r="B18" s="52" t="s">
        <v>89</v>
      </c>
      <c r="C18" s="41">
        <f>'část D zaměstnanci skutečnost'!E22</f>
        <v>0</v>
      </c>
      <c r="D18" s="40">
        <f>'část D zaměstnanci skutečnost'!F22</f>
        <v>0</v>
      </c>
      <c r="E18" s="139">
        <f>'část D zaměstnanci skutečnost'!H22</f>
        <v>0</v>
      </c>
      <c r="F18" s="40">
        <f>'část D zaměstnanci skutečnost'!I22</f>
        <v>0</v>
      </c>
      <c r="G18" s="139">
        <f>'část D zaměstnanci skutečnost'!J22</f>
        <v>0</v>
      </c>
      <c r="H18" s="68" t="s">
        <v>281</v>
      </c>
      <c r="I18" s="67" t="s">
        <v>281</v>
      </c>
      <c r="J18" s="69" t="s">
        <v>281</v>
      </c>
      <c r="K18" s="40">
        <f>ROUND(('část D zaměstnanci skutečnost'!E74),2)</f>
        <v>0</v>
      </c>
      <c r="L18" s="40">
        <f>ROUND(('část D zaměstnanci skutečnost'!F74),2)</f>
        <v>0</v>
      </c>
      <c r="M18" s="139">
        <f>ROUND(('část D zaměstnanci skutečnost'!H74),4)</f>
        <v>0</v>
      </c>
      <c r="N18" s="40">
        <f>ROUND(('část D zaměstnanci skutečnost'!I74),2)</f>
        <v>0</v>
      </c>
      <c r="O18" s="139">
        <f>ROUND(('část D zaměstnanci skutečnost'!J74),4)</f>
        <v>0</v>
      </c>
      <c r="P18" s="68" t="s">
        <v>281</v>
      </c>
      <c r="Q18" s="67" t="s">
        <v>281</v>
      </c>
      <c r="R18" s="69" t="s">
        <v>281</v>
      </c>
      <c r="S18" s="18"/>
      <c r="T18" s="83" t="s">
        <v>303</v>
      </c>
      <c r="U18" s="18"/>
      <c r="V18" s="18"/>
      <c r="W18" s="18"/>
      <c r="X18" s="18"/>
      <c r="Y18" s="18"/>
      <c r="AA18" s="13"/>
      <c r="AB18" s="13"/>
      <c r="AC18" s="13"/>
    </row>
    <row r="19" spans="1:29" x14ac:dyDescent="0.25">
      <c r="A19" s="39" t="s">
        <v>90</v>
      </c>
      <c r="B19" s="52" t="s">
        <v>91</v>
      </c>
      <c r="C19" s="41">
        <f>'část D zaměstnanci skutečnost'!E23</f>
        <v>0</v>
      </c>
      <c r="D19" s="40">
        <f>'část D zaměstnanci skutečnost'!F23</f>
        <v>0</v>
      </c>
      <c r="E19" s="139">
        <f>'část D zaměstnanci skutečnost'!H23</f>
        <v>0</v>
      </c>
      <c r="F19" s="40">
        <f>'část D zaměstnanci skutečnost'!I23</f>
        <v>0</v>
      </c>
      <c r="G19" s="139">
        <f>'část D zaměstnanci skutečnost'!J23</f>
        <v>0</v>
      </c>
      <c r="H19" s="68" t="s">
        <v>281</v>
      </c>
      <c r="I19" s="67" t="s">
        <v>281</v>
      </c>
      <c r="J19" s="69" t="s">
        <v>281</v>
      </c>
      <c r="K19" s="40">
        <f>ROUND(('část D zaměstnanci skutečnost'!E75),2)</f>
        <v>0</v>
      </c>
      <c r="L19" s="40">
        <f>ROUND(('část D zaměstnanci skutečnost'!F75),2)</f>
        <v>0</v>
      </c>
      <c r="M19" s="139">
        <f>ROUND(('část D zaměstnanci skutečnost'!H75),4)</f>
        <v>0</v>
      </c>
      <c r="N19" s="40">
        <f>ROUND(('část D zaměstnanci skutečnost'!I75),2)</f>
        <v>0</v>
      </c>
      <c r="O19" s="139">
        <f>ROUND(('část D zaměstnanci skutečnost'!J75),4)</f>
        <v>0</v>
      </c>
      <c r="P19" s="68" t="s">
        <v>281</v>
      </c>
      <c r="Q19" s="67" t="s">
        <v>281</v>
      </c>
      <c r="R19" s="69" t="s">
        <v>281</v>
      </c>
      <c r="S19" s="18"/>
      <c r="T19" s="83" t="s">
        <v>304</v>
      </c>
      <c r="U19" s="18"/>
      <c r="V19" s="18"/>
      <c r="W19" s="18"/>
      <c r="X19" s="18"/>
      <c r="Y19" s="18"/>
      <c r="AA19" s="14"/>
      <c r="AB19" s="14"/>
      <c r="AC19" s="13"/>
    </row>
    <row r="20" spans="1:29" x14ac:dyDescent="0.25">
      <c r="A20" s="39" t="s">
        <v>92</v>
      </c>
      <c r="B20" s="52" t="s">
        <v>93</v>
      </c>
      <c r="C20" s="41">
        <f>'část D zaměstnanci skutečnost'!E24</f>
        <v>0</v>
      </c>
      <c r="D20" s="40">
        <f>'část D zaměstnanci skutečnost'!F24</f>
        <v>0</v>
      </c>
      <c r="E20" s="139">
        <f>'část D zaměstnanci skutečnost'!H24</f>
        <v>0</v>
      </c>
      <c r="F20" s="40">
        <f>'část D zaměstnanci skutečnost'!I24</f>
        <v>0</v>
      </c>
      <c r="G20" s="139">
        <f>'část D zaměstnanci skutečnost'!J24</f>
        <v>0</v>
      </c>
      <c r="H20" s="68" t="s">
        <v>281</v>
      </c>
      <c r="I20" s="67" t="s">
        <v>281</v>
      </c>
      <c r="J20" s="69" t="s">
        <v>281</v>
      </c>
      <c r="K20" s="40">
        <f>ROUND(('část D zaměstnanci skutečnost'!E76),2)</f>
        <v>0</v>
      </c>
      <c r="L20" s="40">
        <f>ROUND(('část D zaměstnanci skutečnost'!F76),2)</f>
        <v>0</v>
      </c>
      <c r="M20" s="139">
        <f>ROUND(('část D zaměstnanci skutečnost'!H76),4)</f>
        <v>0</v>
      </c>
      <c r="N20" s="40">
        <f>ROUND(('část D zaměstnanci skutečnost'!I76),2)</f>
        <v>0</v>
      </c>
      <c r="O20" s="139">
        <f>ROUND(('část D zaměstnanci skutečnost'!J76),4)</f>
        <v>0</v>
      </c>
      <c r="P20" s="68" t="s">
        <v>281</v>
      </c>
      <c r="Q20" s="67" t="s">
        <v>281</v>
      </c>
      <c r="R20" s="69" t="s">
        <v>281</v>
      </c>
      <c r="S20" s="18"/>
      <c r="T20" s="83" t="s">
        <v>305</v>
      </c>
      <c r="U20" s="18"/>
      <c r="V20" s="18"/>
      <c r="W20" s="18"/>
      <c r="X20" s="18"/>
      <c r="Y20" s="18"/>
    </row>
    <row r="21" spans="1:29" x14ac:dyDescent="0.25">
      <c r="A21" s="39" t="s">
        <v>94</v>
      </c>
      <c r="B21" s="52" t="s">
        <v>95</v>
      </c>
      <c r="C21" s="41">
        <f>'část D zaměstnanci skutečnost'!E25</f>
        <v>0</v>
      </c>
      <c r="D21" s="40">
        <f>'část D zaměstnanci skutečnost'!F25</f>
        <v>0</v>
      </c>
      <c r="E21" s="139">
        <f>'část D zaměstnanci skutečnost'!H25</f>
        <v>0</v>
      </c>
      <c r="F21" s="40">
        <f>'část D zaměstnanci skutečnost'!I25</f>
        <v>0</v>
      </c>
      <c r="G21" s="139">
        <f>'část D zaměstnanci skutečnost'!J25</f>
        <v>0</v>
      </c>
      <c r="H21" s="68" t="s">
        <v>281</v>
      </c>
      <c r="I21" s="67" t="s">
        <v>281</v>
      </c>
      <c r="J21" s="69" t="s">
        <v>281</v>
      </c>
      <c r="K21" s="40">
        <f>ROUND(('část D zaměstnanci skutečnost'!E77),2)</f>
        <v>0</v>
      </c>
      <c r="L21" s="40">
        <f>ROUND(('část D zaměstnanci skutečnost'!F77),2)</f>
        <v>0</v>
      </c>
      <c r="M21" s="139">
        <f>ROUND(('část D zaměstnanci skutečnost'!H77),4)</f>
        <v>0</v>
      </c>
      <c r="N21" s="40">
        <f>ROUND(('část D zaměstnanci skutečnost'!I77),2)</f>
        <v>0</v>
      </c>
      <c r="O21" s="139">
        <f>ROUND(('část D zaměstnanci skutečnost'!J77),4)</f>
        <v>0</v>
      </c>
      <c r="P21" s="68" t="s">
        <v>281</v>
      </c>
      <c r="Q21" s="67" t="s">
        <v>281</v>
      </c>
      <c r="R21" s="69" t="s">
        <v>281</v>
      </c>
      <c r="S21" s="18"/>
      <c r="T21" s="83" t="s">
        <v>306</v>
      </c>
      <c r="U21" s="18"/>
      <c r="V21" s="18"/>
      <c r="W21" s="18"/>
      <c r="X21" s="18"/>
      <c r="Y21" s="18"/>
    </row>
    <row r="22" spans="1:29" x14ac:dyDescent="0.25">
      <c r="A22" s="39" t="s">
        <v>96</v>
      </c>
      <c r="B22" s="52" t="s">
        <v>97</v>
      </c>
      <c r="C22" s="41">
        <f>'část D zaměstnanci skutečnost'!E26</f>
        <v>0</v>
      </c>
      <c r="D22" s="40">
        <f>'část D zaměstnanci skutečnost'!F26</f>
        <v>0</v>
      </c>
      <c r="E22" s="139">
        <f>'část D zaměstnanci skutečnost'!H26</f>
        <v>0</v>
      </c>
      <c r="F22" s="40">
        <f>'část D zaměstnanci skutečnost'!I26</f>
        <v>0</v>
      </c>
      <c r="G22" s="139">
        <f>'část D zaměstnanci skutečnost'!J26</f>
        <v>0</v>
      </c>
      <c r="H22" s="68" t="s">
        <v>281</v>
      </c>
      <c r="I22" s="67" t="s">
        <v>281</v>
      </c>
      <c r="J22" s="69" t="s">
        <v>281</v>
      </c>
      <c r="K22" s="40">
        <f>ROUND(('část D zaměstnanci skutečnost'!E78),2)</f>
        <v>0</v>
      </c>
      <c r="L22" s="40">
        <f>ROUND(('část D zaměstnanci skutečnost'!F78),2)</f>
        <v>0</v>
      </c>
      <c r="M22" s="139">
        <f>ROUND(('část D zaměstnanci skutečnost'!H78),4)</f>
        <v>0</v>
      </c>
      <c r="N22" s="40">
        <f>ROUND(('část D zaměstnanci skutečnost'!I78),2)</f>
        <v>0</v>
      </c>
      <c r="O22" s="139">
        <f>ROUND(('část D zaměstnanci skutečnost'!J78),4)</f>
        <v>0</v>
      </c>
      <c r="P22" s="68" t="s">
        <v>281</v>
      </c>
      <c r="Q22" s="67" t="s">
        <v>281</v>
      </c>
      <c r="R22" s="69" t="s">
        <v>281</v>
      </c>
      <c r="S22" s="18"/>
      <c r="T22" s="83" t="s">
        <v>307</v>
      </c>
      <c r="U22" s="18"/>
      <c r="V22" s="18"/>
      <c r="W22" s="18"/>
      <c r="X22" s="18"/>
      <c r="Y22" s="18"/>
    </row>
    <row r="23" spans="1:29" x14ac:dyDescent="0.25">
      <c r="A23" s="39" t="s">
        <v>98</v>
      </c>
      <c r="B23" s="52" t="s">
        <v>99</v>
      </c>
      <c r="C23" s="41">
        <f>'část D zaměstnanci skutečnost'!E27</f>
        <v>0</v>
      </c>
      <c r="D23" s="40">
        <f>'část D zaměstnanci skutečnost'!F27</f>
        <v>0</v>
      </c>
      <c r="E23" s="139">
        <f>'část D zaměstnanci skutečnost'!H27</f>
        <v>0</v>
      </c>
      <c r="F23" s="40">
        <f>'část D zaměstnanci skutečnost'!I27</f>
        <v>0</v>
      </c>
      <c r="G23" s="139">
        <f>'část D zaměstnanci skutečnost'!J27</f>
        <v>0</v>
      </c>
      <c r="H23" s="68" t="s">
        <v>281</v>
      </c>
      <c r="I23" s="67" t="s">
        <v>281</v>
      </c>
      <c r="J23" s="69" t="s">
        <v>281</v>
      </c>
      <c r="K23" s="40">
        <f>ROUND(('část D zaměstnanci skutečnost'!E79),2)</f>
        <v>0</v>
      </c>
      <c r="L23" s="40">
        <f>ROUND(('část D zaměstnanci skutečnost'!F79),2)</f>
        <v>0</v>
      </c>
      <c r="M23" s="139">
        <f>ROUND(('část D zaměstnanci skutečnost'!H79),4)</f>
        <v>0</v>
      </c>
      <c r="N23" s="40">
        <f>ROUND(('část D zaměstnanci skutečnost'!I79),2)</f>
        <v>0</v>
      </c>
      <c r="O23" s="139">
        <f>ROUND(('část D zaměstnanci skutečnost'!J79),4)</f>
        <v>0</v>
      </c>
      <c r="P23" s="68" t="s">
        <v>281</v>
      </c>
      <c r="Q23" s="67" t="s">
        <v>281</v>
      </c>
      <c r="R23" s="69" t="s">
        <v>281</v>
      </c>
      <c r="S23" s="18"/>
      <c r="T23" s="83" t="s">
        <v>308</v>
      </c>
      <c r="U23" s="18"/>
      <c r="V23" s="18"/>
      <c r="W23" s="18"/>
      <c r="X23" s="18"/>
      <c r="Y23" s="18"/>
    </row>
    <row r="24" spans="1:29" x14ac:dyDescent="0.25">
      <c r="A24" s="96" t="s">
        <v>100</v>
      </c>
      <c r="B24" s="51" t="s">
        <v>61</v>
      </c>
      <c r="C24" s="33">
        <f>'část D zaměstnanci skutečnost'!E28</f>
        <v>0</v>
      </c>
      <c r="D24" s="34">
        <f>'část D zaměstnanci skutečnost'!F28</f>
        <v>0</v>
      </c>
      <c r="E24" s="142">
        <f>'část D zaměstnanci skutečnost'!H28</f>
        <v>0</v>
      </c>
      <c r="F24" s="34">
        <f>'část D zaměstnanci skutečnost'!I28</f>
        <v>0</v>
      </c>
      <c r="G24" s="142">
        <f>'část D zaměstnanci skutečnost'!J28</f>
        <v>0</v>
      </c>
      <c r="H24" s="94">
        <f>'část E náklady'!$F$35</f>
        <v>0</v>
      </c>
      <c r="I24" s="34">
        <f>'část E náklady'!F47</f>
        <v>0</v>
      </c>
      <c r="J24" s="56">
        <f>'část E náklady'!F59</f>
        <v>0</v>
      </c>
      <c r="K24" s="40">
        <f>ROUND(('část D zaměstnanci skutečnost'!E80),2)</f>
        <v>0</v>
      </c>
      <c r="L24" s="40">
        <f>ROUND(('část D zaměstnanci skutečnost'!F80),2)</f>
        <v>0</v>
      </c>
      <c r="M24" s="139">
        <f>ROUND(('část D zaměstnanci skutečnost'!H80),4)</f>
        <v>0</v>
      </c>
      <c r="N24" s="40">
        <f>ROUND(('část D zaměstnanci skutečnost'!I80),2)</f>
        <v>0</v>
      </c>
      <c r="O24" s="139">
        <f>ROUND(('část D zaměstnanci skutečnost'!J80),4)</f>
        <v>0</v>
      </c>
      <c r="P24" s="43">
        <f>ROUND(('část E náklady'!E35),2)</f>
        <v>0</v>
      </c>
      <c r="Q24" s="42">
        <f>ROUND(('část E náklady'!E47),2)</f>
        <v>0</v>
      </c>
      <c r="R24" s="44">
        <f>ROUND(('část E náklady'!E59),2)</f>
        <v>0</v>
      </c>
      <c r="S24" s="18"/>
      <c r="T24" s="83" t="s">
        <v>309</v>
      </c>
      <c r="U24" s="18"/>
      <c r="V24" s="18"/>
      <c r="W24" s="18"/>
      <c r="X24" s="18"/>
      <c r="Y24" s="18"/>
    </row>
    <row r="25" spans="1:29" x14ac:dyDescent="0.25">
      <c r="A25" s="39" t="s">
        <v>101</v>
      </c>
      <c r="B25" s="52" t="s">
        <v>102</v>
      </c>
      <c r="C25" s="41">
        <f>'část D zaměstnanci skutečnost'!E29</f>
        <v>0</v>
      </c>
      <c r="D25" s="40">
        <f>'část D zaměstnanci skutečnost'!F29</f>
        <v>0</v>
      </c>
      <c r="E25" s="139">
        <f>'část D zaměstnanci skutečnost'!H29</f>
        <v>0</v>
      </c>
      <c r="F25" s="40">
        <f>'část D zaměstnanci skutečnost'!I29</f>
        <v>0</v>
      </c>
      <c r="G25" s="139">
        <f>'část D zaměstnanci skutečnost'!J29</f>
        <v>0</v>
      </c>
      <c r="H25" s="68" t="s">
        <v>281</v>
      </c>
      <c r="I25" s="67" t="s">
        <v>281</v>
      </c>
      <c r="J25" s="69" t="s">
        <v>281</v>
      </c>
      <c r="K25" s="40">
        <f>ROUND(('část D zaměstnanci skutečnost'!E81),2)</f>
        <v>0</v>
      </c>
      <c r="L25" s="40">
        <f>ROUND(('část D zaměstnanci skutečnost'!F81),2)</f>
        <v>0</v>
      </c>
      <c r="M25" s="139">
        <f>ROUND(('část D zaměstnanci skutečnost'!H81),4)</f>
        <v>0</v>
      </c>
      <c r="N25" s="40">
        <f>ROUND(('část D zaměstnanci skutečnost'!I81),2)</f>
        <v>0</v>
      </c>
      <c r="O25" s="139">
        <f>ROUND(('část D zaměstnanci skutečnost'!J81),4)</f>
        <v>0</v>
      </c>
      <c r="P25" s="68" t="s">
        <v>281</v>
      </c>
      <c r="Q25" s="67" t="s">
        <v>281</v>
      </c>
      <c r="R25" s="69" t="s">
        <v>281</v>
      </c>
      <c r="S25" s="18"/>
      <c r="T25" s="83" t="s">
        <v>310</v>
      </c>
      <c r="U25" s="18"/>
      <c r="V25" s="18"/>
      <c r="W25" s="18"/>
      <c r="X25" s="18"/>
      <c r="Y25" s="18"/>
    </row>
    <row r="26" spans="1:29" x14ac:dyDescent="0.25">
      <c r="A26" s="39" t="s">
        <v>103</v>
      </c>
      <c r="B26" s="52" t="s">
        <v>104</v>
      </c>
      <c r="C26" s="41">
        <f>'část D zaměstnanci skutečnost'!E30</f>
        <v>0</v>
      </c>
      <c r="D26" s="40">
        <f>'část D zaměstnanci skutečnost'!F30</f>
        <v>0</v>
      </c>
      <c r="E26" s="139">
        <f>'část D zaměstnanci skutečnost'!H30</f>
        <v>0</v>
      </c>
      <c r="F26" s="40">
        <f>'část D zaměstnanci skutečnost'!I30</f>
        <v>0</v>
      </c>
      <c r="G26" s="139">
        <f>'část D zaměstnanci skutečnost'!J30</f>
        <v>0</v>
      </c>
      <c r="H26" s="68" t="s">
        <v>281</v>
      </c>
      <c r="I26" s="67" t="s">
        <v>281</v>
      </c>
      <c r="J26" s="69" t="s">
        <v>281</v>
      </c>
      <c r="K26" s="40">
        <f>ROUND(('část D zaměstnanci skutečnost'!E82),2)</f>
        <v>0</v>
      </c>
      <c r="L26" s="40">
        <f>ROUND(('část D zaměstnanci skutečnost'!F82),2)</f>
        <v>0</v>
      </c>
      <c r="M26" s="139">
        <f>ROUND(('část D zaměstnanci skutečnost'!H82),4)</f>
        <v>0</v>
      </c>
      <c r="N26" s="40">
        <f>ROUND(('část D zaměstnanci skutečnost'!I82),2)</f>
        <v>0</v>
      </c>
      <c r="O26" s="139">
        <f>ROUND(('část D zaměstnanci skutečnost'!J82),4)</f>
        <v>0</v>
      </c>
      <c r="P26" s="68" t="s">
        <v>281</v>
      </c>
      <c r="Q26" s="67" t="s">
        <v>281</v>
      </c>
      <c r="R26" s="69" t="s">
        <v>281</v>
      </c>
      <c r="S26" s="18"/>
      <c r="T26" s="83"/>
      <c r="U26" s="18"/>
      <c r="V26" s="18"/>
      <c r="W26" s="18"/>
      <c r="X26" s="18"/>
      <c r="Y26" s="18"/>
    </row>
    <row r="27" spans="1:29" ht="37.5" x14ac:dyDescent="0.3">
      <c r="A27" s="39" t="s">
        <v>105</v>
      </c>
      <c r="B27" s="52" t="s">
        <v>106</v>
      </c>
      <c r="C27" s="41">
        <f>'část D zaměstnanci skutečnost'!E31</f>
        <v>0</v>
      </c>
      <c r="D27" s="40">
        <f>'část D zaměstnanci skutečnost'!F31</f>
        <v>0</v>
      </c>
      <c r="E27" s="139">
        <f>'část D zaměstnanci skutečnost'!H31</f>
        <v>0</v>
      </c>
      <c r="F27" s="40">
        <f>'část D zaměstnanci skutečnost'!I31</f>
        <v>0</v>
      </c>
      <c r="G27" s="139">
        <f>'část D zaměstnanci skutečnost'!J31</f>
        <v>0</v>
      </c>
      <c r="H27" s="68" t="s">
        <v>281</v>
      </c>
      <c r="I27" s="67" t="s">
        <v>281</v>
      </c>
      <c r="J27" s="69" t="s">
        <v>281</v>
      </c>
      <c r="K27" s="40">
        <f>ROUND(('část D zaměstnanci skutečnost'!E83),2)</f>
        <v>0</v>
      </c>
      <c r="L27" s="40">
        <f>ROUND(('část D zaměstnanci skutečnost'!F83),2)</f>
        <v>0</v>
      </c>
      <c r="M27" s="139">
        <f>ROUND(('část D zaměstnanci skutečnost'!H83),4)</f>
        <v>0</v>
      </c>
      <c r="N27" s="40">
        <f>ROUND(('část D zaměstnanci skutečnost'!I83),2)</f>
        <v>0</v>
      </c>
      <c r="O27" s="139">
        <f>ROUND(('část D zaměstnanci skutečnost'!J83),4)</f>
        <v>0</v>
      </c>
      <c r="P27" s="68" t="s">
        <v>281</v>
      </c>
      <c r="Q27" s="67" t="s">
        <v>281</v>
      </c>
      <c r="R27" s="69" t="s">
        <v>281</v>
      </c>
      <c r="S27" s="18"/>
      <c r="T27" s="313" t="str">
        <f>IF(G4=0,"VE SLUŽBĚ NENÍ SOCIÁLNÍ PRACOVNÍK!!!","   ")</f>
        <v>VE SLUŽBĚ NENÍ SOCIÁLNÍ PRACOVNÍK!!!</v>
      </c>
      <c r="U27" s="18"/>
      <c r="V27" s="18"/>
      <c r="W27" s="18"/>
      <c r="X27" s="18"/>
      <c r="Y27" s="18"/>
    </row>
    <row r="28" spans="1:29" x14ac:dyDescent="0.25">
      <c r="A28" s="39" t="s">
        <v>107</v>
      </c>
      <c r="B28" s="52" t="s">
        <v>108</v>
      </c>
      <c r="C28" s="41">
        <f>'část D zaměstnanci skutečnost'!E32</f>
        <v>0</v>
      </c>
      <c r="D28" s="40">
        <f>'část D zaměstnanci skutečnost'!F32</f>
        <v>0</v>
      </c>
      <c r="E28" s="139">
        <f>'část D zaměstnanci skutečnost'!H32</f>
        <v>0</v>
      </c>
      <c r="F28" s="40">
        <f>'část D zaměstnanci skutečnost'!I32</f>
        <v>0</v>
      </c>
      <c r="G28" s="139">
        <f>'část D zaměstnanci skutečnost'!J32</f>
        <v>0</v>
      </c>
      <c r="H28" s="68" t="s">
        <v>281</v>
      </c>
      <c r="I28" s="67" t="s">
        <v>281</v>
      </c>
      <c r="J28" s="69" t="s">
        <v>281</v>
      </c>
      <c r="K28" s="40">
        <f>ROUND(('část D zaměstnanci skutečnost'!E84),2)</f>
        <v>0</v>
      </c>
      <c r="L28" s="40">
        <f>ROUND(('část D zaměstnanci skutečnost'!F84),2)</f>
        <v>0</v>
      </c>
      <c r="M28" s="139">
        <f>ROUND(('část D zaměstnanci skutečnost'!H84),4)</f>
        <v>0</v>
      </c>
      <c r="N28" s="40">
        <f>ROUND(('část D zaměstnanci skutečnost'!I84),2)</f>
        <v>0</v>
      </c>
      <c r="O28" s="139">
        <f>ROUND(('část D zaměstnanci skutečnost'!J84),4)</f>
        <v>0</v>
      </c>
      <c r="P28" s="68" t="s">
        <v>281</v>
      </c>
      <c r="Q28" s="67" t="s">
        <v>281</v>
      </c>
      <c r="R28" s="69" t="s">
        <v>281</v>
      </c>
      <c r="S28" s="18"/>
      <c r="T28" s="148" t="s">
        <v>344</v>
      </c>
      <c r="U28" s="18"/>
      <c r="V28" s="18"/>
      <c r="W28" s="18"/>
      <c r="X28" s="18"/>
      <c r="Y28" s="18"/>
    </row>
    <row r="29" spans="1:29" x14ac:dyDescent="0.25">
      <c r="A29" s="39" t="s">
        <v>109</v>
      </c>
      <c r="B29" s="52" t="s">
        <v>110</v>
      </c>
      <c r="C29" s="41">
        <f>'část D zaměstnanci skutečnost'!E33</f>
        <v>0</v>
      </c>
      <c r="D29" s="40">
        <f>'část D zaměstnanci skutečnost'!F33</f>
        <v>0</v>
      </c>
      <c r="E29" s="139">
        <f>'část D zaměstnanci skutečnost'!H33</f>
        <v>0</v>
      </c>
      <c r="F29" s="40">
        <f>'část D zaměstnanci skutečnost'!I33</f>
        <v>0</v>
      </c>
      <c r="G29" s="139">
        <f>'část D zaměstnanci skutečnost'!J33</f>
        <v>0</v>
      </c>
      <c r="H29" s="68" t="s">
        <v>281</v>
      </c>
      <c r="I29" s="67" t="s">
        <v>281</v>
      </c>
      <c r="J29" s="69" t="s">
        <v>281</v>
      </c>
      <c r="K29" s="40">
        <f>ROUND(('část D zaměstnanci skutečnost'!E85),2)</f>
        <v>0</v>
      </c>
      <c r="L29" s="40">
        <f>ROUND(('část D zaměstnanci skutečnost'!F85),2)</f>
        <v>0</v>
      </c>
      <c r="M29" s="139">
        <f>ROUND(('část D zaměstnanci skutečnost'!H85),4)</f>
        <v>0</v>
      </c>
      <c r="N29" s="40">
        <f>ROUND(('část D zaměstnanci skutečnost'!I85),2)</f>
        <v>0</v>
      </c>
      <c r="O29" s="139">
        <f>ROUND(('část D zaměstnanci skutečnost'!J85),4)</f>
        <v>0</v>
      </c>
      <c r="P29" s="68" t="s">
        <v>281</v>
      </c>
      <c r="Q29" s="67" t="s">
        <v>281</v>
      </c>
      <c r="R29" s="69" t="s">
        <v>281</v>
      </c>
      <c r="S29" s="18"/>
      <c r="T29" s="149" t="s">
        <v>311</v>
      </c>
      <c r="U29" s="18"/>
      <c r="V29" s="18"/>
      <c r="W29" s="18"/>
      <c r="X29" s="18"/>
      <c r="Y29" s="18"/>
    </row>
    <row r="30" spans="1:29" x14ac:dyDescent="0.25">
      <c r="A30" s="39" t="s">
        <v>111</v>
      </c>
      <c r="B30" s="52" t="s">
        <v>112</v>
      </c>
      <c r="C30" s="41">
        <f>'část D zaměstnanci skutečnost'!E34</f>
        <v>0</v>
      </c>
      <c r="D30" s="40">
        <f>'část D zaměstnanci skutečnost'!F34</f>
        <v>0</v>
      </c>
      <c r="E30" s="139">
        <f>'část D zaměstnanci skutečnost'!H34</f>
        <v>0</v>
      </c>
      <c r="F30" s="40">
        <f>'část D zaměstnanci skutečnost'!I34</f>
        <v>0</v>
      </c>
      <c r="G30" s="139">
        <f>'část D zaměstnanci skutečnost'!J34</f>
        <v>0</v>
      </c>
      <c r="H30" s="68" t="s">
        <v>281</v>
      </c>
      <c r="I30" s="67" t="s">
        <v>281</v>
      </c>
      <c r="J30" s="69" t="s">
        <v>281</v>
      </c>
      <c r="K30" s="40">
        <f>ROUND(('část D zaměstnanci skutečnost'!E86),2)</f>
        <v>0</v>
      </c>
      <c r="L30" s="40">
        <f>ROUND(('část D zaměstnanci skutečnost'!F86),2)</f>
        <v>0</v>
      </c>
      <c r="M30" s="139">
        <f>ROUND(('část D zaměstnanci skutečnost'!H86),4)</f>
        <v>0</v>
      </c>
      <c r="N30" s="40">
        <f>ROUND(('část D zaměstnanci skutečnost'!I86),2)</f>
        <v>0</v>
      </c>
      <c r="O30" s="139">
        <f>ROUND(('část D zaměstnanci skutečnost'!J86),4)</f>
        <v>0</v>
      </c>
      <c r="P30" s="68" t="s">
        <v>281</v>
      </c>
      <c r="Q30" s="67" t="s">
        <v>281</v>
      </c>
      <c r="R30" s="69" t="s">
        <v>281</v>
      </c>
      <c r="S30" s="18"/>
      <c r="T30" s="149" t="s">
        <v>312</v>
      </c>
      <c r="U30" s="18"/>
      <c r="V30" s="18"/>
      <c r="W30" s="18"/>
      <c r="X30" s="18"/>
      <c r="Y30" s="18"/>
    </row>
    <row r="31" spans="1:29" x14ac:dyDescent="0.25">
      <c r="A31" s="39" t="s">
        <v>113</v>
      </c>
      <c r="B31" s="52" t="s">
        <v>114</v>
      </c>
      <c r="C31" s="41">
        <f>'část D zaměstnanci skutečnost'!E35</f>
        <v>0</v>
      </c>
      <c r="D31" s="40">
        <f>'část D zaměstnanci skutečnost'!F35</f>
        <v>0</v>
      </c>
      <c r="E31" s="139">
        <f>'část D zaměstnanci skutečnost'!H35</f>
        <v>0</v>
      </c>
      <c r="F31" s="40">
        <f>'část D zaměstnanci skutečnost'!I35</f>
        <v>0</v>
      </c>
      <c r="G31" s="139">
        <f>'část D zaměstnanci skutečnost'!J35</f>
        <v>0</v>
      </c>
      <c r="H31" s="68" t="s">
        <v>281</v>
      </c>
      <c r="I31" s="67" t="s">
        <v>281</v>
      </c>
      <c r="J31" s="69" t="s">
        <v>281</v>
      </c>
      <c r="K31" s="40">
        <f>ROUND(('část D zaměstnanci skutečnost'!E87),2)</f>
        <v>0</v>
      </c>
      <c r="L31" s="40">
        <f>ROUND(('část D zaměstnanci skutečnost'!F87),2)</f>
        <v>0</v>
      </c>
      <c r="M31" s="139">
        <f>ROUND(('část D zaměstnanci skutečnost'!H87),4)</f>
        <v>0</v>
      </c>
      <c r="N31" s="40">
        <f>ROUND(('část D zaměstnanci skutečnost'!I87),2)</f>
        <v>0</v>
      </c>
      <c r="O31" s="139">
        <f>ROUND(('část D zaměstnanci skutečnost'!J87),4)</f>
        <v>0</v>
      </c>
      <c r="P31" s="68" t="s">
        <v>281</v>
      </c>
      <c r="Q31" s="67" t="s">
        <v>281</v>
      </c>
      <c r="R31" s="69" t="s">
        <v>281</v>
      </c>
      <c r="S31" s="18"/>
      <c r="T31" s="149" t="s">
        <v>352</v>
      </c>
      <c r="U31" s="18"/>
      <c r="V31" s="18"/>
      <c r="W31" s="18"/>
      <c r="X31" s="18"/>
      <c r="Y31" s="18"/>
    </row>
    <row r="32" spans="1:29" x14ac:dyDescent="0.25">
      <c r="A32" s="39" t="s">
        <v>115</v>
      </c>
      <c r="B32" s="52" t="s">
        <v>116</v>
      </c>
      <c r="C32" s="41">
        <f>'část D zaměstnanci skutečnost'!E36</f>
        <v>0</v>
      </c>
      <c r="D32" s="40">
        <f>'část D zaměstnanci skutečnost'!F36</f>
        <v>0</v>
      </c>
      <c r="E32" s="139">
        <f>'část D zaměstnanci skutečnost'!H36</f>
        <v>0</v>
      </c>
      <c r="F32" s="40">
        <f>'část D zaměstnanci skutečnost'!I36</f>
        <v>0</v>
      </c>
      <c r="G32" s="139">
        <f>'část D zaměstnanci skutečnost'!J36</f>
        <v>0</v>
      </c>
      <c r="H32" s="68" t="s">
        <v>281</v>
      </c>
      <c r="I32" s="67" t="s">
        <v>281</v>
      </c>
      <c r="J32" s="69" t="s">
        <v>281</v>
      </c>
      <c r="K32" s="40">
        <f>ROUND(('část D zaměstnanci skutečnost'!E88),2)</f>
        <v>0</v>
      </c>
      <c r="L32" s="40">
        <f>ROUND(('část D zaměstnanci skutečnost'!F88),2)</f>
        <v>0</v>
      </c>
      <c r="M32" s="139">
        <f>ROUND(('část D zaměstnanci skutečnost'!H88),4)</f>
        <v>0</v>
      </c>
      <c r="N32" s="40">
        <f>ROUND(('část D zaměstnanci skutečnost'!I88),2)</f>
        <v>0</v>
      </c>
      <c r="O32" s="139">
        <f>ROUND(('část D zaměstnanci skutečnost'!J88),4)</f>
        <v>0</v>
      </c>
      <c r="P32" s="68" t="s">
        <v>281</v>
      </c>
      <c r="Q32" s="67" t="s">
        <v>281</v>
      </c>
      <c r="R32" s="69" t="s">
        <v>281</v>
      </c>
      <c r="S32" s="18"/>
      <c r="T32" s="149" t="s">
        <v>313</v>
      </c>
      <c r="U32" s="18"/>
      <c r="V32" s="18"/>
      <c r="W32" s="18"/>
      <c r="X32" s="18"/>
      <c r="Y32" s="18"/>
    </row>
    <row r="33" spans="1:25" x14ac:dyDescent="0.25">
      <c r="A33" s="96" t="s">
        <v>117</v>
      </c>
      <c r="B33" s="51" t="s">
        <v>62</v>
      </c>
      <c r="C33" s="33">
        <f>'část D zaměstnanci skutečnost'!E37</f>
        <v>0</v>
      </c>
      <c r="D33" s="34">
        <f>'část D zaměstnanci skutečnost'!F37</f>
        <v>0</v>
      </c>
      <c r="E33" s="142">
        <f>'část D zaměstnanci skutečnost'!H37</f>
        <v>0</v>
      </c>
      <c r="F33" s="34">
        <f>'část D zaměstnanci skutečnost'!I37</f>
        <v>0</v>
      </c>
      <c r="G33" s="142">
        <f>'část D zaměstnanci skutečnost'!J37</f>
        <v>0</v>
      </c>
      <c r="H33" s="94">
        <f>'část E náklady'!$F$36</f>
        <v>0</v>
      </c>
      <c r="I33" s="34">
        <f>'část E náklady'!F48</f>
        <v>0</v>
      </c>
      <c r="J33" s="56">
        <f>'část E náklady'!F60</f>
        <v>0</v>
      </c>
      <c r="K33" s="40">
        <f>ROUND(('část D zaměstnanci skutečnost'!E89),2)</f>
        <v>0</v>
      </c>
      <c r="L33" s="40">
        <f>ROUND(('část D zaměstnanci skutečnost'!F89),2)</f>
        <v>0</v>
      </c>
      <c r="M33" s="139">
        <f>ROUND(('část D zaměstnanci skutečnost'!H89),4)</f>
        <v>0</v>
      </c>
      <c r="N33" s="40">
        <f>ROUND(('část D zaměstnanci skutečnost'!I89),2)</f>
        <v>0</v>
      </c>
      <c r="O33" s="139">
        <f>ROUND(('část D zaměstnanci skutečnost'!J89),4)</f>
        <v>0</v>
      </c>
      <c r="P33" s="43">
        <f>ROUND(('část E náklady'!E36),2)</f>
        <v>0</v>
      </c>
      <c r="Q33" s="42">
        <f>ROUND(('část E náklady'!E48),2)</f>
        <v>0</v>
      </c>
      <c r="R33" s="44">
        <f>ROUND(('část E náklady'!E60),2)</f>
        <v>0</v>
      </c>
      <c r="S33" s="18"/>
      <c r="T33" s="149" t="s">
        <v>328</v>
      </c>
      <c r="U33" s="18"/>
      <c r="V33" s="18"/>
      <c r="W33" s="18"/>
      <c r="X33" s="18"/>
      <c r="Y33" s="18"/>
    </row>
    <row r="34" spans="1:25" x14ac:dyDescent="0.25">
      <c r="A34" s="96" t="s">
        <v>118</v>
      </c>
      <c r="B34" s="53" t="s">
        <v>63</v>
      </c>
      <c r="C34" s="33">
        <f>'část D zaměstnanci skutečnost'!E38</f>
        <v>0</v>
      </c>
      <c r="D34" s="34">
        <f>'část D zaměstnanci skutečnost'!F38</f>
        <v>0</v>
      </c>
      <c r="E34" s="142">
        <f>'část D zaměstnanci skutečnost'!H38</f>
        <v>0</v>
      </c>
      <c r="F34" s="34">
        <f>'část D zaměstnanci skutečnost'!I38</f>
        <v>0</v>
      </c>
      <c r="G34" s="142">
        <f>'část D zaměstnanci skutečnost'!J38</f>
        <v>0</v>
      </c>
      <c r="H34" s="94">
        <f>'část E náklady'!$F$37</f>
        <v>0</v>
      </c>
      <c r="I34" s="34">
        <f>'část E náklady'!F49</f>
        <v>0</v>
      </c>
      <c r="J34" s="56">
        <f>'část E náklady'!F61</f>
        <v>0</v>
      </c>
      <c r="K34" s="40">
        <f>ROUND(('část D zaměstnanci skutečnost'!E90),2)</f>
        <v>0</v>
      </c>
      <c r="L34" s="40">
        <f>ROUND(('část D zaměstnanci skutečnost'!F90),2)</f>
        <v>0</v>
      </c>
      <c r="M34" s="139">
        <f>ROUND(('část D zaměstnanci skutečnost'!H90),4)</f>
        <v>0</v>
      </c>
      <c r="N34" s="40">
        <f>ROUND(('část D zaměstnanci skutečnost'!I90),2)</f>
        <v>0</v>
      </c>
      <c r="O34" s="139">
        <f>ROUND(('část D zaměstnanci skutečnost'!J90),4)</f>
        <v>0</v>
      </c>
      <c r="P34" s="43">
        <f>ROUND(('část E náklady'!E37),2)</f>
        <v>0</v>
      </c>
      <c r="Q34" s="42">
        <f>ROUND(('část E náklady'!E49),2)</f>
        <v>0</v>
      </c>
      <c r="R34" s="44">
        <f>ROUND(('část E náklady'!E61),2)</f>
        <v>0</v>
      </c>
      <c r="S34" s="18"/>
      <c r="T34" s="149" t="s">
        <v>329</v>
      </c>
      <c r="U34" s="18"/>
      <c r="V34" s="18"/>
      <c r="W34" s="18"/>
      <c r="X34" s="18"/>
      <c r="Y34" s="18"/>
    </row>
    <row r="35" spans="1:25" x14ac:dyDescent="0.25">
      <c r="A35" s="97" t="s">
        <v>119</v>
      </c>
      <c r="B35" s="54" t="s">
        <v>64</v>
      </c>
      <c r="C35" s="33">
        <f>'část D zaměstnanci skutečnost'!E39</f>
        <v>0</v>
      </c>
      <c r="D35" s="34">
        <f>'část D zaměstnanci skutečnost'!F39</f>
        <v>0</v>
      </c>
      <c r="E35" s="142">
        <f>'část D zaměstnanci skutečnost'!H39</f>
        <v>0</v>
      </c>
      <c r="F35" s="34">
        <f>'část D zaměstnanci skutečnost'!I39</f>
        <v>0</v>
      </c>
      <c r="G35" s="142">
        <f>'část D zaměstnanci skutečnost'!J39</f>
        <v>0</v>
      </c>
      <c r="H35" s="94">
        <f>'část E náklady'!$F$38</f>
        <v>0</v>
      </c>
      <c r="I35" s="34">
        <f>'část E náklady'!F50</f>
        <v>0</v>
      </c>
      <c r="J35" s="56">
        <f>'část E náklady'!F62</f>
        <v>0</v>
      </c>
      <c r="K35" s="40">
        <f>ROUND(('část D zaměstnanci skutečnost'!E91),2)</f>
        <v>0</v>
      </c>
      <c r="L35" s="40">
        <f>ROUND(('část D zaměstnanci skutečnost'!F91),2)</f>
        <v>0</v>
      </c>
      <c r="M35" s="139">
        <f>ROUND(('část D zaměstnanci skutečnost'!H91),4)</f>
        <v>0</v>
      </c>
      <c r="N35" s="40">
        <f>ROUND(('část D zaměstnanci skutečnost'!I91),2)</f>
        <v>0</v>
      </c>
      <c r="O35" s="139">
        <f>ROUND(('část D zaměstnanci skutečnost'!J91),4)</f>
        <v>0</v>
      </c>
      <c r="P35" s="43">
        <f>ROUND(('část E náklady'!E38),2)</f>
        <v>0</v>
      </c>
      <c r="Q35" s="42">
        <f>ROUND(('část E náklady'!E50),2)</f>
        <v>0</v>
      </c>
      <c r="R35" s="44">
        <f>ROUND(('část E náklady'!E62),2)</f>
        <v>0</v>
      </c>
      <c r="S35" s="18"/>
      <c r="T35" s="149" t="s">
        <v>314</v>
      </c>
      <c r="U35" s="18"/>
      <c r="V35" s="18"/>
      <c r="W35" s="18"/>
      <c r="X35" s="18"/>
      <c r="Y35" s="18"/>
    </row>
    <row r="36" spans="1:25" x14ac:dyDescent="0.25">
      <c r="A36" s="96" t="s">
        <v>120</v>
      </c>
      <c r="B36" s="51" t="s">
        <v>121</v>
      </c>
      <c r="C36" s="33">
        <f>'část D zaměstnanci skutečnost'!E40</f>
        <v>0</v>
      </c>
      <c r="D36" s="34">
        <f>'část D zaměstnanci skutečnost'!F40</f>
        <v>0</v>
      </c>
      <c r="E36" s="142">
        <f>'část D zaměstnanci skutečnost'!H40</f>
        <v>0</v>
      </c>
      <c r="F36" s="34">
        <f>'část D zaměstnanci skutečnost'!I40</f>
        <v>0</v>
      </c>
      <c r="G36" s="142">
        <f>'část D zaměstnanci skutečnost'!J40</f>
        <v>0</v>
      </c>
      <c r="H36" s="94">
        <f>'část E náklady'!$F$39</f>
        <v>0</v>
      </c>
      <c r="I36" s="34">
        <f>'část E náklady'!F51</f>
        <v>0</v>
      </c>
      <c r="J36" s="56">
        <f>'část E náklady'!F63</f>
        <v>0</v>
      </c>
      <c r="K36" s="40">
        <f>ROUND(('část D zaměstnanci skutečnost'!E92),2)</f>
        <v>0</v>
      </c>
      <c r="L36" s="40">
        <f>ROUND(('část D zaměstnanci skutečnost'!F92),2)</f>
        <v>0</v>
      </c>
      <c r="M36" s="139">
        <f>ROUND(('část D zaměstnanci skutečnost'!H92),4)</f>
        <v>0</v>
      </c>
      <c r="N36" s="40">
        <f>ROUND(('část D zaměstnanci skutečnost'!I92),2)</f>
        <v>0</v>
      </c>
      <c r="O36" s="139">
        <f>ROUND(('část D zaměstnanci skutečnost'!J92),4)</f>
        <v>0</v>
      </c>
      <c r="P36" s="43">
        <f>ROUND(('část E náklady'!E39),2)</f>
        <v>0</v>
      </c>
      <c r="Q36" s="42">
        <f>ROUND(('část E náklady'!E51),2)</f>
        <v>0</v>
      </c>
      <c r="R36" s="44">
        <f>ROUND(('část E náklady'!E63),2)</f>
        <v>0</v>
      </c>
      <c r="S36" s="18"/>
      <c r="T36" s="149" t="s">
        <v>315</v>
      </c>
      <c r="U36" s="18"/>
      <c r="V36" s="18"/>
      <c r="W36" s="18"/>
      <c r="X36" s="18"/>
      <c r="Y36" s="18"/>
    </row>
    <row r="37" spans="1:25" x14ac:dyDescent="0.25">
      <c r="A37" s="39" t="s">
        <v>122</v>
      </c>
      <c r="B37" s="52" t="s">
        <v>123</v>
      </c>
      <c r="C37" s="41">
        <f>'část D zaměstnanci skutečnost'!E41</f>
        <v>0</v>
      </c>
      <c r="D37" s="40">
        <f>'část D zaměstnanci skutečnost'!F41</f>
        <v>0</v>
      </c>
      <c r="E37" s="139">
        <f>'část D zaměstnanci skutečnost'!H41</f>
        <v>0</v>
      </c>
      <c r="F37" s="40">
        <f>'část D zaměstnanci skutečnost'!I41</f>
        <v>0</v>
      </c>
      <c r="G37" s="139">
        <f>'část D zaměstnanci skutečnost'!J41</f>
        <v>0</v>
      </c>
      <c r="H37" s="68" t="s">
        <v>281</v>
      </c>
      <c r="I37" s="67" t="s">
        <v>281</v>
      </c>
      <c r="J37" s="69" t="s">
        <v>281</v>
      </c>
      <c r="K37" s="40">
        <f>ROUND(('část D zaměstnanci skutečnost'!E93),2)</f>
        <v>0</v>
      </c>
      <c r="L37" s="40">
        <f>ROUND(('část D zaměstnanci skutečnost'!F93),2)</f>
        <v>0</v>
      </c>
      <c r="M37" s="139">
        <f>ROUND(('část D zaměstnanci skutečnost'!H93),4)</f>
        <v>0</v>
      </c>
      <c r="N37" s="40">
        <f>ROUND(('část D zaměstnanci skutečnost'!I93),2)</f>
        <v>0</v>
      </c>
      <c r="O37" s="139">
        <f>ROUND(('část D zaměstnanci skutečnost'!J93),4)</f>
        <v>0</v>
      </c>
      <c r="P37" s="68" t="s">
        <v>281</v>
      </c>
      <c r="Q37" s="67" t="s">
        <v>281</v>
      </c>
      <c r="R37" s="69" t="s">
        <v>281</v>
      </c>
      <c r="S37" s="18"/>
      <c r="T37" s="149" t="s">
        <v>316</v>
      </c>
      <c r="U37" s="18"/>
      <c r="V37" s="18"/>
      <c r="W37" s="18"/>
      <c r="X37" s="18"/>
      <c r="Y37" s="18"/>
    </row>
    <row r="38" spans="1:25" x14ac:dyDescent="0.25">
      <c r="A38" s="39" t="s">
        <v>124</v>
      </c>
      <c r="B38" s="52" t="s">
        <v>125</v>
      </c>
      <c r="C38" s="41">
        <f>'část D zaměstnanci skutečnost'!E42</f>
        <v>0</v>
      </c>
      <c r="D38" s="40">
        <f>'část D zaměstnanci skutečnost'!F42</f>
        <v>0</v>
      </c>
      <c r="E38" s="139">
        <f>'část D zaměstnanci skutečnost'!H42</f>
        <v>0</v>
      </c>
      <c r="F38" s="40">
        <f>'část D zaměstnanci skutečnost'!I42</f>
        <v>0</v>
      </c>
      <c r="G38" s="139">
        <f>'část D zaměstnanci skutečnost'!J42</f>
        <v>0</v>
      </c>
      <c r="H38" s="68" t="s">
        <v>281</v>
      </c>
      <c r="I38" s="67" t="s">
        <v>281</v>
      </c>
      <c r="J38" s="69" t="s">
        <v>281</v>
      </c>
      <c r="K38" s="40">
        <f>ROUND(('část D zaměstnanci skutečnost'!E94),2)</f>
        <v>0</v>
      </c>
      <c r="L38" s="40">
        <f>ROUND(('část D zaměstnanci skutečnost'!F94),2)</f>
        <v>0</v>
      </c>
      <c r="M38" s="139">
        <f>ROUND(('část D zaměstnanci skutečnost'!H94),4)</f>
        <v>0</v>
      </c>
      <c r="N38" s="40">
        <f>ROUND(('část D zaměstnanci skutečnost'!I94),2)</f>
        <v>0</v>
      </c>
      <c r="O38" s="139">
        <f>ROUND(('část D zaměstnanci skutečnost'!J94),4)</f>
        <v>0</v>
      </c>
      <c r="P38" s="68" t="s">
        <v>281</v>
      </c>
      <c r="Q38" s="67" t="s">
        <v>281</v>
      </c>
      <c r="R38" s="69" t="s">
        <v>281</v>
      </c>
      <c r="S38" s="18"/>
      <c r="T38" s="150"/>
      <c r="U38" s="18"/>
      <c r="V38" s="18"/>
      <c r="W38" s="18"/>
      <c r="X38" s="18"/>
      <c r="Y38" s="18"/>
    </row>
    <row r="39" spans="1:25" x14ac:dyDescent="0.25">
      <c r="A39" s="39" t="s">
        <v>126</v>
      </c>
      <c r="B39" s="52" t="s">
        <v>127</v>
      </c>
      <c r="C39" s="41">
        <f>'část D zaměstnanci skutečnost'!E43</f>
        <v>0</v>
      </c>
      <c r="D39" s="40">
        <f>'část D zaměstnanci skutečnost'!F43</f>
        <v>0</v>
      </c>
      <c r="E39" s="139">
        <f>'část D zaměstnanci skutečnost'!H43</f>
        <v>0</v>
      </c>
      <c r="F39" s="40">
        <f>'část D zaměstnanci skutečnost'!I43</f>
        <v>0</v>
      </c>
      <c r="G39" s="139">
        <f>'část D zaměstnanci skutečnost'!J43</f>
        <v>0</v>
      </c>
      <c r="H39" s="68" t="s">
        <v>281</v>
      </c>
      <c r="I39" s="67" t="s">
        <v>281</v>
      </c>
      <c r="J39" s="69" t="s">
        <v>281</v>
      </c>
      <c r="K39" s="40">
        <f>ROUND(('část D zaměstnanci skutečnost'!E95),2)</f>
        <v>0</v>
      </c>
      <c r="L39" s="40">
        <f>ROUND(('část D zaměstnanci skutečnost'!F95),2)</f>
        <v>0</v>
      </c>
      <c r="M39" s="139">
        <f>ROUND(('část D zaměstnanci skutečnost'!H95),4)</f>
        <v>0</v>
      </c>
      <c r="N39" s="40">
        <f>ROUND(('část D zaměstnanci skutečnost'!I95),2)</f>
        <v>0</v>
      </c>
      <c r="O39" s="139">
        <f>ROUND(('část D zaměstnanci skutečnost'!J95),4)</f>
        <v>0</v>
      </c>
      <c r="P39" s="68" t="s">
        <v>281</v>
      </c>
      <c r="Q39" s="67" t="s">
        <v>281</v>
      </c>
      <c r="R39" s="69" t="s">
        <v>281</v>
      </c>
      <c r="S39" s="18"/>
      <c r="T39" s="149" t="s">
        <v>318</v>
      </c>
      <c r="U39" s="18"/>
      <c r="V39" s="18"/>
      <c r="W39" s="18"/>
      <c r="X39" s="18"/>
      <c r="Y39" s="18"/>
    </row>
    <row r="40" spans="1:25" x14ac:dyDescent="0.25">
      <c r="A40" s="39" t="s">
        <v>128</v>
      </c>
      <c r="B40" s="52" t="s">
        <v>129</v>
      </c>
      <c r="C40" s="41">
        <f>'část D zaměstnanci skutečnost'!E44</f>
        <v>0</v>
      </c>
      <c r="D40" s="40">
        <f>'část D zaměstnanci skutečnost'!F44</f>
        <v>0</v>
      </c>
      <c r="E40" s="139">
        <f>'část D zaměstnanci skutečnost'!H44</f>
        <v>0</v>
      </c>
      <c r="F40" s="40">
        <f>'část D zaměstnanci skutečnost'!I44</f>
        <v>0</v>
      </c>
      <c r="G40" s="139">
        <f>'část D zaměstnanci skutečnost'!J44</f>
        <v>0</v>
      </c>
      <c r="H40" s="68" t="s">
        <v>281</v>
      </c>
      <c r="I40" s="67" t="s">
        <v>281</v>
      </c>
      <c r="J40" s="69" t="s">
        <v>281</v>
      </c>
      <c r="K40" s="40">
        <f>ROUND(('část D zaměstnanci skutečnost'!E96),2)</f>
        <v>0</v>
      </c>
      <c r="L40" s="40">
        <f>ROUND(('část D zaměstnanci skutečnost'!F96),2)</f>
        <v>0</v>
      </c>
      <c r="M40" s="139">
        <f>ROUND(('část D zaměstnanci skutečnost'!H96),4)</f>
        <v>0</v>
      </c>
      <c r="N40" s="40">
        <f>ROUND(('část D zaměstnanci skutečnost'!I96),2)</f>
        <v>0</v>
      </c>
      <c r="O40" s="139">
        <f>ROUND(('část D zaměstnanci skutečnost'!J96),4)</f>
        <v>0</v>
      </c>
      <c r="P40" s="68" t="s">
        <v>281</v>
      </c>
      <c r="Q40" s="67" t="s">
        <v>281</v>
      </c>
      <c r="R40" s="69" t="s">
        <v>281</v>
      </c>
      <c r="S40" s="18"/>
      <c r="T40" s="149" t="s">
        <v>345</v>
      </c>
      <c r="U40" s="18"/>
      <c r="V40" s="18"/>
      <c r="W40" s="18"/>
      <c r="X40" s="18"/>
      <c r="Y40" s="18"/>
    </row>
    <row r="41" spans="1:25" x14ac:dyDescent="0.25">
      <c r="A41" s="39" t="s">
        <v>130</v>
      </c>
      <c r="B41" s="52" t="s">
        <v>131</v>
      </c>
      <c r="C41" s="41">
        <f>'část D zaměstnanci skutečnost'!E45</f>
        <v>0</v>
      </c>
      <c r="D41" s="40">
        <f>'část D zaměstnanci skutečnost'!F45</f>
        <v>0</v>
      </c>
      <c r="E41" s="139">
        <f>'část D zaměstnanci skutečnost'!H45</f>
        <v>0</v>
      </c>
      <c r="F41" s="40">
        <f>'část D zaměstnanci skutečnost'!I45</f>
        <v>0</v>
      </c>
      <c r="G41" s="139">
        <f>'část D zaměstnanci skutečnost'!J45</f>
        <v>0</v>
      </c>
      <c r="H41" s="68" t="s">
        <v>281</v>
      </c>
      <c r="I41" s="67" t="s">
        <v>281</v>
      </c>
      <c r="J41" s="69" t="s">
        <v>281</v>
      </c>
      <c r="K41" s="40">
        <f>ROUND(('část D zaměstnanci skutečnost'!E97),2)</f>
        <v>0</v>
      </c>
      <c r="L41" s="40">
        <f>ROUND(('část D zaměstnanci skutečnost'!F97),2)</f>
        <v>0</v>
      </c>
      <c r="M41" s="139">
        <f>ROUND(('část D zaměstnanci skutečnost'!H97),4)</f>
        <v>0</v>
      </c>
      <c r="N41" s="40">
        <f>ROUND(('část D zaměstnanci skutečnost'!I97),2)</f>
        <v>0</v>
      </c>
      <c r="O41" s="139">
        <f>ROUND(('část D zaměstnanci skutečnost'!J97),4)</f>
        <v>0</v>
      </c>
      <c r="P41" s="68" t="s">
        <v>281</v>
      </c>
      <c r="Q41" s="67" t="s">
        <v>281</v>
      </c>
      <c r="R41" s="69" t="s">
        <v>281</v>
      </c>
      <c r="S41" s="18"/>
      <c r="T41" s="149" t="s">
        <v>322</v>
      </c>
      <c r="U41" s="18"/>
      <c r="V41" s="18"/>
      <c r="W41" s="18"/>
      <c r="X41" s="18"/>
      <c r="Y41" s="18"/>
    </row>
    <row r="42" spans="1:25" x14ac:dyDescent="0.25">
      <c r="A42" s="96" t="s">
        <v>132</v>
      </c>
      <c r="B42" s="51" t="s">
        <v>65</v>
      </c>
      <c r="C42" s="33">
        <f>'část D zaměstnanci skutečnost'!E46</f>
        <v>0</v>
      </c>
      <c r="D42" s="34">
        <f>'část D zaměstnanci skutečnost'!F46</f>
        <v>0</v>
      </c>
      <c r="E42" s="142">
        <f>'část D zaměstnanci skutečnost'!H46</f>
        <v>0</v>
      </c>
      <c r="F42" s="34">
        <f>'část D zaměstnanci skutečnost'!I46</f>
        <v>0</v>
      </c>
      <c r="G42" s="142">
        <f>'část D zaměstnanci skutečnost'!J46</f>
        <v>0</v>
      </c>
      <c r="H42" s="94">
        <f>'část E náklady'!$F$40</f>
        <v>0</v>
      </c>
      <c r="I42" s="34">
        <f>'část E náklady'!F52</f>
        <v>0</v>
      </c>
      <c r="J42" s="56">
        <f>'část E náklady'!F64</f>
        <v>0</v>
      </c>
      <c r="K42" s="40">
        <f>ROUND(('část D zaměstnanci skutečnost'!E98),2)</f>
        <v>0</v>
      </c>
      <c r="L42" s="40">
        <f>ROUND(('část D zaměstnanci skutečnost'!F98),2)</f>
        <v>0</v>
      </c>
      <c r="M42" s="139">
        <f>ROUND(('část D zaměstnanci skutečnost'!H98),4)</f>
        <v>0</v>
      </c>
      <c r="N42" s="40">
        <f>ROUND(('část D zaměstnanci skutečnost'!I98),2)</f>
        <v>0</v>
      </c>
      <c r="O42" s="139">
        <f>ROUND(('část D zaměstnanci skutečnost'!J98),4)</f>
        <v>0</v>
      </c>
      <c r="P42" s="43">
        <f>ROUND(('část E náklady'!E40),2)</f>
        <v>0</v>
      </c>
      <c r="Q42" s="42">
        <f>ROUND(('část E náklady'!E52),2)</f>
        <v>0</v>
      </c>
      <c r="R42" s="44">
        <f>ROUND(('část E náklady'!E64),2)</f>
        <v>0</v>
      </c>
      <c r="S42" s="18"/>
      <c r="T42" s="149" t="s">
        <v>319</v>
      </c>
      <c r="U42" s="18"/>
      <c r="V42" s="18"/>
      <c r="W42" s="18"/>
      <c r="X42" s="18"/>
      <c r="Y42" s="18"/>
    </row>
    <row r="43" spans="1:25" x14ac:dyDescent="0.25">
      <c r="A43" s="39" t="s">
        <v>133</v>
      </c>
      <c r="B43" s="52" t="s">
        <v>134</v>
      </c>
      <c r="C43" s="41">
        <f>'část D zaměstnanci skutečnost'!E47</f>
        <v>0</v>
      </c>
      <c r="D43" s="40">
        <f>'část D zaměstnanci skutečnost'!F47</f>
        <v>0</v>
      </c>
      <c r="E43" s="139">
        <f>'část D zaměstnanci skutečnost'!H47</f>
        <v>0</v>
      </c>
      <c r="F43" s="40">
        <f>'část D zaměstnanci skutečnost'!I47</f>
        <v>0</v>
      </c>
      <c r="G43" s="139">
        <f>'část D zaměstnanci skutečnost'!J47</f>
        <v>0</v>
      </c>
      <c r="H43" s="68" t="s">
        <v>281</v>
      </c>
      <c r="I43" s="67" t="s">
        <v>281</v>
      </c>
      <c r="J43" s="69" t="s">
        <v>281</v>
      </c>
      <c r="K43" s="40">
        <f>ROUND(('část D zaměstnanci skutečnost'!E99),2)</f>
        <v>0</v>
      </c>
      <c r="L43" s="40">
        <f>ROUND(('část D zaměstnanci skutečnost'!F99),2)</f>
        <v>0</v>
      </c>
      <c r="M43" s="139">
        <f>ROUND(('část D zaměstnanci skutečnost'!H99),4)</f>
        <v>0</v>
      </c>
      <c r="N43" s="40">
        <f>ROUND(('část D zaměstnanci skutečnost'!I99),2)</f>
        <v>0</v>
      </c>
      <c r="O43" s="139">
        <f>ROUND(('část D zaměstnanci skutečnost'!J99),4)</f>
        <v>0</v>
      </c>
      <c r="P43" s="68" t="s">
        <v>281</v>
      </c>
      <c r="Q43" s="67" t="s">
        <v>281</v>
      </c>
      <c r="R43" s="69" t="s">
        <v>281</v>
      </c>
      <c r="S43" s="18"/>
      <c r="T43" s="149" t="s">
        <v>323</v>
      </c>
      <c r="U43" s="18"/>
      <c r="V43" s="18"/>
      <c r="W43" s="18"/>
      <c r="X43" s="18"/>
      <c r="Y43" s="18"/>
    </row>
    <row r="44" spans="1:25" x14ac:dyDescent="0.25">
      <c r="A44" s="39" t="s">
        <v>135</v>
      </c>
      <c r="B44" s="52" t="s">
        <v>136</v>
      </c>
      <c r="C44" s="41">
        <f>'část D zaměstnanci skutečnost'!E48</f>
        <v>0</v>
      </c>
      <c r="D44" s="40">
        <f>'část D zaměstnanci skutečnost'!F48</f>
        <v>0</v>
      </c>
      <c r="E44" s="139">
        <f>'část D zaměstnanci skutečnost'!H48</f>
        <v>0</v>
      </c>
      <c r="F44" s="40">
        <f>'část D zaměstnanci skutečnost'!I48</f>
        <v>0</v>
      </c>
      <c r="G44" s="139">
        <f>'část D zaměstnanci skutečnost'!J48</f>
        <v>0</v>
      </c>
      <c r="H44" s="68" t="s">
        <v>281</v>
      </c>
      <c r="I44" s="67" t="s">
        <v>281</v>
      </c>
      <c r="J44" s="69" t="s">
        <v>281</v>
      </c>
      <c r="K44" s="40">
        <f>ROUND(('část D zaměstnanci skutečnost'!E100),2)</f>
        <v>0</v>
      </c>
      <c r="L44" s="40">
        <f>ROUND(('část D zaměstnanci skutečnost'!F100),2)</f>
        <v>0</v>
      </c>
      <c r="M44" s="139">
        <f>ROUND(('část D zaměstnanci skutečnost'!H100),4)</f>
        <v>0</v>
      </c>
      <c r="N44" s="40">
        <f>ROUND(('část D zaměstnanci skutečnost'!I100),2)</f>
        <v>0</v>
      </c>
      <c r="O44" s="139">
        <f>ROUND(('část D zaměstnanci skutečnost'!J100),4)</f>
        <v>0</v>
      </c>
      <c r="P44" s="68" t="s">
        <v>281</v>
      </c>
      <c r="Q44" s="67" t="s">
        <v>281</v>
      </c>
      <c r="R44" s="69" t="s">
        <v>281</v>
      </c>
      <c r="S44" s="18"/>
      <c r="T44" s="149" t="s">
        <v>324</v>
      </c>
      <c r="U44" s="18"/>
      <c r="V44" s="18"/>
      <c r="W44" s="18"/>
      <c r="X44" s="18"/>
      <c r="Y44" s="18"/>
    </row>
    <row r="45" spans="1:25" x14ac:dyDescent="0.25">
      <c r="A45" s="39" t="s">
        <v>137</v>
      </c>
      <c r="B45" s="52" t="s">
        <v>138</v>
      </c>
      <c r="C45" s="41">
        <f>'část D zaměstnanci skutečnost'!E49</f>
        <v>0</v>
      </c>
      <c r="D45" s="40">
        <f>'část D zaměstnanci skutečnost'!F49</f>
        <v>0</v>
      </c>
      <c r="E45" s="139">
        <f>'část D zaměstnanci skutečnost'!H49</f>
        <v>0</v>
      </c>
      <c r="F45" s="40">
        <f>'část D zaměstnanci skutečnost'!I49</f>
        <v>0</v>
      </c>
      <c r="G45" s="139">
        <f>'část D zaměstnanci skutečnost'!J49</f>
        <v>0</v>
      </c>
      <c r="H45" s="68" t="s">
        <v>281</v>
      </c>
      <c r="I45" s="67" t="s">
        <v>281</v>
      </c>
      <c r="J45" s="69" t="s">
        <v>281</v>
      </c>
      <c r="K45" s="40">
        <f>ROUND(('část D zaměstnanci skutečnost'!E101),2)</f>
        <v>0</v>
      </c>
      <c r="L45" s="40">
        <f>ROUND(('část D zaměstnanci skutečnost'!F101),2)</f>
        <v>0</v>
      </c>
      <c r="M45" s="139">
        <f>ROUND(('část D zaměstnanci skutečnost'!H101),4)</f>
        <v>0</v>
      </c>
      <c r="N45" s="40">
        <f>ROUND(('část D zaměstnanci skutečnost'!I101),2)</f>
        <v>0</v>
      </c>
      <c r="O45" s="139">
        <f>ROUND(('část D zaměstnanci skutečnost'!J101),4)</f>
        <v>0</v>
      </c>
      <c r="P45" s="68" t="s">
        <v>281</v>
      </c>
      <c r="Q45" s="67" t="s">
        <v>281</v>
      </c>
      <c r="R45" s="69" t="s">
        <v>281</v>
      </c>
      <c r="S45" s="18"/>
      <c r="T45" s="149" t="s">
        <v>325</v>
      </c>
      <c r="U45" s="18"/>
      <c r="V45" s="18"/>
      <c r="W45" s="18"/>
      <c r="X45" s="18"/>
      <c r="Y45" s="18"/>
    </row>
    <row r="46" spans="1:25" x14ac:dyDescent="0.25">
      <c r="A46" s="96" t="s">
        <v>139</v>
      </c>
      <c r="B46" s="51" t="s">
        <v>66</v>
      </c>
      <c r="C46" s="33">
        <f>'část D zaměstnanci skutečnost'!E50</f>
        <v>0</v>
      </c>
      <c r="D46" s="34">
        <f>'část D zaměstnanci skutečnost'!F50</f>
        <v>0</v>
      </c>
      <c r="E46" s="142">
        <f>'část D zaměstnanci skutečnost'!H50</f>
        <v>0</v>
      </c>
      <c r="F46" s="34">
        <f>'část D zaměstnanci skutečnost'!I50</f>
        <v>0</v>
      </c>
      <c r="G46" s="142">
        <f>'část D zaměstnanci skutečnost'!J50</f>
        <v>0</v>
      </c>
      <c r="H46" s="94">
        <f>'část E náklady'!$F$41</f>
        <v>0</v>
      </c>
      <c r="I46" s="34">
        <f>'část E náklady'!F53</f>
        <v>0</v>
      </c>
      <c r="J46" s="56">
        <f>'část E náklady'!F65</f>
        <v>0</v>
      </c>
      <c r="K46" s="40">
        <f>ROUND(('část D zaměstnanci skutečnost'!E102),2)</f>
        <v>0</v>
      </c>
      <c r="L46" s="40">
        <f>ROUND(('část D zaměstnanci skutečnost'!F102),2)</f>
        <v>0</v>
      </c>
      <c r="M46" s="139">
        <f>ROUND(('část D zaměstnanci skutečnost'!H102),4)</f>
        <v>0</v>
      </c>
      <c r="N46" s="40">
        <f>ROUND(('část D zaměstnanci skutečnost'!I102),2)</f>
        <v>0</v>
      </c>
      <c r="O46" s="139">
        <f>ROUND(('část D zaměstnanci skutečnost'!J102),4)</f>
        <v>0</v>
      </c>
      <c r="P46" s="43">
        <f>ROUND(('část E náklady'!E41),2)</f>
        <v>0</v>
      </c>
      <c r="Q46" s="42">
        <f>ROUND(('část E náklady'!E53),2)</f>
        <v>0</v>
      </c>
      <c r="R46" s="44">
        <f>ROUND(('část E náklady'!E65),2)</f>
        <v>0</v>
      </c>
      <c r="S46" s="18"/>
      <c r="T46" s="87" t="s">
        <v>326</v>
      </c>
      <c r="U46" s="18"/>
      <c r="V46" s="18"/>
      <c r="W46" s="18"/>
      <c r="X46" s="18"/>
      <c r="Y46" s="18"/>
    </row>
    <row r="47" spans="1:25" x14ac:dyDescent="0.25">
      <c r="A47" s="39" t="s">
        <v>140</v>
      </c>
      <c r="B47" s="52" t="s">
        <v>141</v>
      </c>
      <c r="C47" s="41">
        <f>'část D zaměstnanci skutečnost'!E51</f>
        <v>0</v>
      </c>
      <c r="D47" s="40">
        <f>'část D zaměstnanci skutečnost'!F51</f>
        <v>0</v>
      </c>
      <c r="E47" s="139">
        <f>'část D zaměstnanci skutečnost'!H51</f>
        <v>0</v>
      </c>
      <c r="F47" s="40">
        <f>'část D zaměstnanci skutečnost'!I51</f>
        <v>0</v>
      </c>
      <c r="G47" s="139">
        <f>'část D zaměstnanci skutečnost'!J51</f>
        <v>0</v>
      </c>
      <c r="H47" s="68" t="s">
        <v>281</v>
      </c>
      <c r="I47" s="67" t="s">
        <v>281</v>
      </c>
      <c r="J47" s="69" t="s">
        <v>281</v>
      </c>
      <c r="K47" s="40">
        <f>ROUND(('část D zaměstnanci skutečnost'!E103),2)</f>
        <v>0</v>
      </c>
      <c r="L47" s="40">
        <f>ROUND(('část D zaměstnanci skutečnost'!F103),2)</f>
        <v>0</v>
      </c>
      <c r="M47" s="139">
        <f>ROUND(('část D zaměstnanci skutečnost'!H103),4)</f>
        <v>0</v>
      </c>
      <c r="N47" s="40">
        <f>ROUND(('část D zaměstnanci skutečnost'!I103),2)</f>
        <v>0</v>
      </c>
      <c r="O47" s="139">
        <f>ROUND(('část D zaměstnanci skutečnost'!J103),4)</f>
        <v>0</v>
      </c>
      <c r="P47" s="68" t="s">
        <v>281</v>
      </c>
      <c r="Q47" s="67" t="s">
        <v>281</v>
      </c>
      <c r="R47" s="69" t="s">
        <v>281</v>
      </c>
      <c r="S47" s="18"/>
      <c r="T47" s="87" t="s">
        <v>327</v>
      </c>
      <c r="U47" s="18"/>
      <c r="V47" s="18"/>
      <c r="W47" s="18"/>
      <c r="X47" s="18"/>
      <c r="Y47" s="18"/>
    </row>
    <row r="48" spans="1:25" x14ac:dyDescent="0.25">
      <c r="A48" s="39" t="s">
        <v>142</v>
      </c>
      <c r="B48" s="52" t="s">
        <v>143</v>
      </c>
      <c r="C48" s="41">
        <f>'část D zaměstnanci skutečnost'!E52</f>
        <v>0</v>
      </c>
      <c r="D48" s="40">
        <f>'část D zaměstnanci skutečnost'!F52</f>
        <v>0</v>
      </c>
      <c r="E48" s="139">
        <f>'část D zaměstnanci skutečnost'!H52</f>
        <v>0</v>
      </c>
      <c r="F48" s="40">
        <f>'část D zaměstnanci skutečnost'!I52</f>
        <v>0</v>
      </c>
      <c r="G48" s="139">
        <f>'část D zaměstnanci skutečnost'!J52</f>
        <v>0</v>
      </c>
      <c r="H48" s="68" t="s">
        <v>281</v>
      </c>
      <c r="I48" s="67" t="s">
        <v>281</v>
      </c>
      <c r="J48" s="69" t="s">
        <v>281</v>
      </c>
      <c r="K48" s="40">
        <f>ROUND(('část D zaměstnanci skutečnost'!E104),2)</f>
        <v>0</v>
      </c>
      <c r="L48" s="40">
        <f>ROUND(('část D zaměstnanci skutečnost'!F104),2)</f>
        <v>0</v>
      </c>
      <c r="M48" s="139">
        <f>ROUND(('část D zaměstnanci skutečnost'!H104),4)</f>
        <v>0</v>
      </c>
      <c r="N48" s="40">
        <f>ROUND(('část D zaměstnanci skutečnost'!I104),2)</f>
        <v>0</v>
      </c>
      <c r="O48" s="139">
        <f>ROUND(('část D zaměstnanci skutečnost'!J104),4)</f>
        <v>0</v>
      </c>
      <c r="P48" s="68" t="s">
        <v>281</v>
      </c>
      <c r="Q48" s="67" t="s">
        <v>281</v>
      </c>
      <c r="R48" s="69" t="s">
        <v>281</v>
      </c>
      <c r="S48" s="18"/>
      <c r="T48" s="83"/>
      <c r="U48" s="18"/>
      <c r="V48" s="18"/>
      <c r="W48" s="18"/>
      <c r="X48" s="18"/>
      <c r="Y48" s="18"/>
    </row>
    <row r="49" spans="1:25" x14ac:dyDescent="0.25">
      <c r="A49" s="39" t="s">
        <v>144</v>
      </c>
      <c r="B49" s="52" t="s">
        <v>145</v>
      </c>
      <c r="C49" s="41">
        <f>'část D zaměstnanci skutečnost'!E53</f>
        <v>0</v>
      </c>
      <c r="D49" s="40">
        <f>'část D zaměstnanci skutečnost'!F53</f>
        <v>0</v>
      </c>
      <c r="E49" s="139">
        <f>'část D zaměstnanci skutečnost'!H53</f>
        <v>0</v>
      </c>
      <c r="F49" s="40">
        <f>'část D zaměstnanci skutečnost'!I53</f>
        <v>0</v>
      </c>
      <c r="G49" s="139">
        <f>'část D zaměstnanci skutečnost'!J53</f>
        <v>0</v>
      </c>
      <c r="H49" s="68" t="s">
        <v>281</v>
      </c>
      <c r="I49" s="67" t="s">
        <v>281</v>
      </c>
      <c r="J49" s="69" t="s">
        <v>281</v>
      </c>
      <c r="K49" s="40">
        <f>ROUND(('část D zaměstnanci skutečnost'!E105),2)</f>
        <v>0</v>
      </c>
      <c r="L49" s="40">
        <f>ROUND(('část D zaměstnanci skutečnost'!F105),2)</f>
        <v>0</v>
      </c>
      <c r="M49" s="139">
        <f>ROUND(('část D zaměstnanci skutečnost'!H105),4)</f>
        <v>0</v>
      </c>
      <c r="N49" s="40">
        <f>ROUND(('část D zaměstnanci skutečnost'!I105),2)</f>
        <v>0</v>
      </c>
      <c r="O49" s="139">
        <f>ROUND(('část D zaměstnanci skutečnost'!J105),4)</f>
        <v>0</v>
      </c>
      <c r="P49" s="68" t="s">
        <v>281</v>
      </c>
      <c r="Q49" s="67" t="s">
        <v>281</v>
      </c>
      <c r="R49" s="69" t="s">
        <v>281</v>
      </c>
      <c r="S49" s="18"/>
      <c r="T49" s="83"/>
      <c r="U49" s="18"/>
      <c r="V49" s="18"/>
      <c r="W49" s="18"/>
      <c r="X49" s="18"/>
      <c r="Y49" s="18"/>
    </row>
    <row r="50" spans="1:25" ht="15.75" thickBot="1" x14ac:dyDescent="0.3">
      <c r="A50" s="47" t="s">
        <v>100</v>
      </c>
      <c r="B50" s="55" t="s">
        <v>287</v>
      </c>
      <c r="C50" s="45" t="s">
        <v>281</v>
      </c>
      <c r="D50" s="46" t="s">
        <v>281</v>
      </c>
      <c r="E50" s="143" t="s">
        <v>281</v>
      </c>
      <c r="F50" s="46" t="s">
        <v>281</v>
      </c>
      <c r="G50" s="143" t="s">
        <v>281</v>
      </c>
      <c r="H50" s="289">
        <f>'část E náklady'!F66</f>
        <v>0</v>
      </c>
      <c r="I50" s="287" t="s">
        <v>281</v>
      </c>
      <c r="J50" s="288" t="s">
        <v>281</v>
      </c>
      <c r="K50" s="42" t="s">
        <v>281</v>
      </c>
      <c r="L50" s="42" t="s">
        <v>288</v>
      </c>
      <c r="M50" s="138" t="s">
        <v>281</v>
      </c>
      <c r="N50" s="42" t="s">
        <v>281</v>
      </c>
      <c r="O50" s="138" t="s">
        <v>281</v>
      </c>
      <c r="P50" s="289">
        <f>'část E náklady'!E66</f>
        <v>0</v>
      </c>
      <c r="Q50" s="62" t="s">
        <v>281</v>
      </c>
      <c r="R50" s="63" t="s">
        <v>281</v>
      </c>
      <c r="S50" s="18"/>
      <c r="T50" s="83"/>
      <c r="U50" s="18"/>
      <c r="V50" s="18"/>
      <c r="W50" s="18"/>
      <c r="X50" s="18"/>
      <c r="Y50" s="18"/>
    </row>
    <row r="51" spans="1:25" ht="15.75" thickBot="1" x14ac:dyDescent="0.3">
      <c r="A51" s="48"/>
      <c r="B51" s="49" t="s">
        <v>56</v>
      </c>
      <c r="C51" s="57">
        <f>'část D zaměstnanci skutečnost'!E54</f>
        <v>0</v>
      </c>
      <c r="D51" s="58">
        <f>'část D zaměstnanci skutečnost'!F54</f>
        <v>0</v>
      </c>
      <c r="E51" s="144">
        <f>'část D zaměstnanci skutečnost'!H54</f>
        <v>0</v>
      </c>
      <c r="F51" s="58">
        <f>'část D zaměstnanci skutečnost'!I54</f>
        <v>0</v>
      </c>
      <c r="G51" s="144">
        <f>'část D zaměstnanci skutečnost'!J54</f>
        <v>0</v>
      </c>
      <c r="H51" s="64" t="s">
        <v>288</v>
      </c>
      <c r="I51" s="65" t="s">
        <v>281</v>
      </c>
      <c r="J51" s="66" t="s">
        <v>281</v>
      </c>
      <c r="K51" s="59">
        <f>('část D zaměstnanci skutečnost'!E106)</f>
        <v>0</v>
      </c>
      <c r="L51" s="60">
        <f>('část D zaměstnanci skutečnost'!F106)</f>
        <v>0</v>
      </c>
      <c r="M51" s="140">
        <f>('část D zaměstnanci skutečnost'!$H$106)</f>
        <v>0</v>
      </c>
      <c r="N51" s="60">
        <f>('část D zaměstnanci skutečnost'!I106)</f>
        <v>0</v>
      </c>
      <c r="O51" s="140">
        <f>('část D zaměstnanci skutečnost'!J106)</f>
        <v>0</v>
      </c>
      <c r="P51" s="61" t="s">
        <v>281</v>
      </c>
      <c r="Q51" s="62" t="s">
        <v>281</v>
      </c>
      <c r="R51" s="63" t="s">
        <v>281</v>
      </c>
      <c r="S51" s="18"/>
      <c r="T51" s="83"/>
      <c r="U51" s="18"/>
      <c r="V51" s="18"/>
      <c r="W51" s="18"/>
      <c r="X51" s="18"/>
      <c r="Y51" s="18"/>
    </row>
    <row r="52" spans="1:25" x14ac:dyDescent="0.25">
      <c r="A52" s="73"/>
      <c r="B52" s="74"/>
      <c r="C52" s="75"/>
      <c r="D52" s="75"/>
      <c r="E52" s="75"/>
      <c r="F52" s="75"/>
      <c r="G52" s="75"/>
      <c r="H52" s="76"/>
      <c r="I52" s="76"/>
      <c r="J52" s="76"/>
      <c r="K52" s="77"/>
      <c r="L52" s="77"/>
      <c r="M52" s="77"/>
      <c r="N52" s="77"/>
      <c r="O52" s="77"/>
      <c r="P52" s="78"/>
      <c r="Q52" s="78"/>
      <c r="R52" s="78"/>
      <c r="S52" s="18"/>
      <c r="T52" s="83"/>
      <c r="U52" s="18"/>
      <c r="V52" s="18"/>
      <c r="W52" s="18"/>
      <c r="X52" s="18"/>
      <c r="Y52" s="18"/>
    </row>
    <row r="53" spans="1:25" x14ac:dyDescent="0.25">
      <c r="B53" s="839" t="s">
        <v>289</v>
      </c>
      <c r="C53" s="840"/>
      <c r="D53" s="840"/>
      <c r="E53" s="840"/>
      <c r="F53" s="80" t="s">
        <v>43</v>
      </c>
      <c r="G53" s="80" t="s">
        <v>290</v>
      </c>
      <c r="T53" s="85" t="s">
        <v>330</v>
      </c>
    </row>
    <row r="54" spans="1:25" x14ac:dyDescent="0.25">
      <c r="B54" s="626" t="s">
        <v>164</v>
      </c>
      <c r="C54" s="831"/>
      <c r="D54" s="831"/>
      <c r="E54" s="831"/>
      <c r="F54" s="103">
        <f>ROUND(('část E náklady'!E83),2)</f>
        <v>0</v>
      </c>
      <c r="G54" s="98">
        <f>ROUND(('část E náklady'!F83),2)</f>
        <v>0</v>
      </c>
      <c r="T54" s="99" t="s">
        <v>331</v>
      </c>
    </row>
    <row r="55" spans="1:25" x14ac:dyDescent="0.25">
      <c r="B55" s="626" t="s">
        <v>165</v>
      </c>
      <c r="C55" s="831"/>
      <c r="D55" s="831"/>
      <c r="E55" s="831"/>
      <c r="F55" s="103">
        <f>ROUND(('část E náklady'!E84),2)</f>
        <v>0</v>
      </c>
      <c r="G55" s="98">
        <f>ROUND(('část E náklady'!F84),2)</f>
        <v>0</v>
      </c>
      <c r="T55" s="85" t="s">
        <v>333</v>
      </c>
    </row>
    <row r="56" spans="1:25" x14ac:dyDescent="0.25">
      <c r="T56" s="85" t="s">
        <v>336</v>
      </c>
    </row>
    <row r="57" spans="1:25" ht="17.25" x14ac:dyDescent="0.3">
      <c r="B57" s="626" t="s">
        <v>584</v>
      </c>
      <c r="C57" s="831"/>
      <c r="D57" s="831"/>
      <c r="E57" s="831"/>
      <c r="F57" s="314">
        <f>'část F zdroje'!E32</f>
        <v>0</v>
      </c>
      <c r="G57" s="314">
        <f>'část F zdroje'!E35</f>
        <v>0</v>
      </c>
      <c r="I57" s="315" t="str">
        <f>IF(F57&lt;&gt;G57,"Výnosy za celou službu a za její část se liší","   ")</f>
        <v xml:space="preserve">   </v>
      </c>
      <c r="T57" s="85" t="s">
        <v>334</v>
      </c>
    </row>
    <row r="58" spans="1:25" ht="17.25" x14ac:dyDescent="0.3">
      <c r="B58" s="626" t="s">
        <v>289</v>
      </c>
      <c r="C58" s="831"/>
      <c r="D58" s="831"/>
      <c r="E58" s="831"/>
      <c r="F58" s="314">
        <f>'část F zdroje'!E31</f>
        <v>0</v>
      </c>
      <c r="G58" s="314">
        <f>'část F zdroje'!E34</f>
        <v>0</v>
      </c>
      <c r="I58" s="315" t="str">
        <f>IF(F58&lt;&gt;G58,"Náklady za celou službu a za její část se liší","   ")</f>
        <v xml:space="preserve">   </v>
      </c>
      <c r="T58" s="85" t="s">
        <v>332</v>
      </c>
    </row>
    <row r="59" spans="1:25" x14ac:dyDescent="0.25">
      <c r="C59" s="79"/>
      <c r="D59" s="79"/>
      <c r="E59" s="79"/>
      <c r="T59" s="85" t="s">
        <v>335</v>
      </c>
    </row>
    <row r="60" spans="1:25" x14ac:dyDescent="0.25">
      <c r="T60" s="85" t="s">
        <v>340</v>
      </c>
    </row>
    <row r="61" spans="1:25" x14ac:dyDescent="0.25">
      <c r="D61" s="19"/>
      <c r="E61" s="104"/>
      <c r="T61" s="100" t="s">
        <v>341</v>
      </c>
    </row>
    <row r="62" spans="1:25" x14ac:dyDescent="0.25">
      <c r="D62" s="19"/>
      <c r="E62" s="104"/>
      <c r="T62" s="99" t="s">
        <v>337</v>
      </c>
    </row>
    <row r="63" spans="1:25" x14ac:dyDescent="0.25">
      <c r="D63" s="105"/>
      <c r="E63" s="104"/>
      <c r="T63" s="85" t="s">
        <v>338</v>
      </c>
    </row>
    <row r="64" spans="1:25" x14ac:dyDescent="0.25">
      <c r="D64" s="19"/>
      <c r="T64" s="85" t="s">
        <v>339</v>
      </c>
    </row>
    <row r="66" spans="19:20" x14ac:dyDescent="0.25">
      <c r="T66" s="79" t="s">
        <v>342</v>
      </c>
    </row>
    <row r="67" spans="19:20" x14ac:dyDescent="0.25">
      <c r="S67" s="81"/>
      <c r="T67" s="104" t="s">
        <v>577</v>
      </c>
    </row>
    <row r="68" spans="19:20" x14ac:dyDescent="0.25">
      <c r="S68" s="101"/>
      <c r="T68" s="104" t="s">
        <v>578</v>
      </c>
    </row>
    <row r="69" spans="19:20" x14ac:dyDescent="0.25">
      <c r="S69" s="102"/>
      <c r="T69" s="104" t="s">
        <v>343</v>
      </c>
    </row>
  </sheetData>
  <sheetProtection password="8D29" sheet="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61">
    <tabColor rgb="FF92D050"/>
    <pageSetUpPr fitToPage="1"/>
  </sheetPr>
  <dimension ref="A1:N169"/>
  <sheetViews>
    <sheetView zoomScale="98" zoomScaleNormal="98" workbookViewId="0">
      <selection activeCell="E21" sqref="E21"/>
    </sheetView>
  </sheetViews>
  <sheetFormatPr defaultRowHeight="15" x14ac:dyDescent="0.25"/>
  <cols>
    <col min="1" max="1" width="40.85546875" style="351" customWidth="1"/>
    <col min="2" max="2" width="15.28515625" customWidth="1"/>
    <col min="3" max="3" width="17.28515625" customWidth="1"/>
    <col min="4" max="4" width="6.140625" style="364" customWidth="1"/>
    <col min="5" max="5" width="18.28515625" customWidth="1"/>
    <col min="6" max="6" width="27.28515625" customWidth="1"/>
    <col min="7" max="7" width="9.140625" style="364"/>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23" t="s">
        <v>656</v>
      </c>
      <c r="C1" t="s">
        <v>639</v>
      </c>
      <c r="D1" s="364">
        <v>0</v>
      </c>
      <c r="E1" t="s">
        <v>638</v>
      </c>
      <c r="F1" t="s">
        <v>639</v>
      </c>
      <c r="G1" s="364">
        <v>0</v>
      </c>
      <c r="H1" t="s">
        <v>638</v>
      </c>
      <c r="I1" t="s">
        <v>639</v>
      </c>
      <c r="L1" s="365" t="s">
        <v>639</v>
      </c>
      <c r="M1" s="365" t="s">
        <v>639</v>
      </c>
      <c r="N1" s="365" t="s">
        <v>639</v>
      </c>
    </row>
    <row r="2" spans="1:14" x14ac:dyDescent="0.25">
      <c r="A2" s="350" t="s">
        <v>8</v>
      </c>
      <c r="B2" t="s">
        <v>629</v>
      </c>
      <c r="C2" s="365" t="s">
        <v>635</v>
      </c>
      <c r="D2" s="364">
        <f>'část B ind_AT_péče'!$H$6</f>
        <v>0</v>
      </c>
      <c r="E2" s="365" t="s">
        <v>636</v>
      </c>
      <c r="F2" s="365" t="s">
        <v>637</v>
      </c>
      <c r="G2" s="368">
        <f>'část B ind_AT_péče'!$H$10</f>
        <v>0</v>
      </c>
      <c r="H2" s="365" t="s">
        <v>652</v>
      </c>
      <c r="I2" s="365" t="s">
        <v>653</v>
      </c>
      <c r="J2" s="20" t="s">
        <v>278</v>
      </c>
      <c r="L2" s="365" t="s">
        <v>640</v>
      </c>
      <c r="M2" s="365" t="s">
        <v>641</v>
      </c>
      <c r="N2" s="365" t="s">
        <v>642</v>
      </c>
    </row>
    <row r="3" spans="1:14" x14ac:dyDescent="0.25">
      <c r="A3" s="350" t="s">
        <v>9</v>
      </c>
      <c r="B3" t="s">
        <v>626</v>
      </c>
      <c r="C3" s="365" t="s">
        <v>608</v>
      </c>
      <c r="D3" s="364">
        <f>'část D zaměstnanci skutečnost'!$J$7</f>
        <v>0</v>
      </c>
      <c r="E3" s="365" t="s">
        <v>624</v>
      </c>
      <c r="F3" s="365" t="s">
        <v>633</v>
      </c>
      <c r="G3" s="367">
        <f>'část B ind_AT_péče'!$H$8</f>
        <v>0</v>
      </c>
      <c r="H3" s="365" t="s">
        <v>636</v>
      </c>
      <c r="J3" s="11">
        <v>45292</v>
      </c>
      <c r="L3" s="365" t="s">
        <v>605</v>
      </c>
      <c r="M3" s="365" t="s">
        <v>591</v>
      </c>
      <c r="N3" s="365" t="s">
        <v>599</v>
      </c>
    </row>
    <row r="4" spans="1:14" x14ac:dyDescent="0.25">
      <c r="A4" s="350" t="s">
        <v>10</v>
      </c>
      <c r="B4" t="s">
        <v>626</v>
      </c>
      <c r="C4" s="365" t="s">
        <v>608</v>
      </c>
      <c r="D4" s="364">
        <f>'část D zaměstnanci skutečnost'!$J$7</f>
        <v>0</v>
      </c>
      <c r="E4" s="365" t="s">
        <v>624</v>
      </c>
      <c r="F4" s="365" t="s">
        <v>633</v>
      </c>
      <c r="G4" s="367">
        <f>'část B ind_AT_péče'!$H$8</f>
        <v>0</v>
      </c>
      <c r="H4" s="365" t="s">
        <v>636</v>
      </c>
      <c r="J4" s="11">
        <v>45380</v>
      </c>
      <c r="L4" s="365" t="s">
        <v>605</v>
      </c>
      <c r="M4" s="365" t="s">
        <v>591</v>
      </c>
      <c r="N4" s="365" t="s">
        <v>599</v>
      </c>
    </row>
    <row r="5" spans="1:14" x14ac:dyDescent="0.25">
      <c r="A5" s="350" t="s">
        <v>11</v>
      </c>
      <c r="B5" t="s">
        <v>628</v>
      </c>
      <c r="C5" s="365" t="s">
        <v>635</v>
      </c>
      <c r="D5" s="364">
        <f>'část B ind_P_péče'!$H$6</f>
        <v>0</v>
      </c>
      <c r="E5" s="365" t="s">
        <v>636</v>
      </c>
      <c r="F5" s="365" t="s">
        <v>637</v>
      </c>
      <c r="G5" s="368">
        <f>'část B ind_P_péče'!$H$10</f>
        <v>0</v>
      </c>
      <c r="H5" s="365" t="s">
        <v>652</v>
      </c>
      <c r="I5" s="365" t="s">
        <v>653</v>
      </c>
      <c r="J5" s="11">
        <v>45383</v>
      </c>
      <c r="L5" s="365" t="s">
        <v>640</v>
      </c>
      <c r="M5" s="365" t="s">
        <v>641</v>
      </c>
      <c r="N5" s="365" t="s">
        <v>642</v>
      </c>
    </row>
    <row r="6" spans="1:14" x14ac:dyDescent="0.25">
      <c r="A6" s="350" t="s">
        <v>12</v>
      </c>
      <c r="B6" t="s">
        <v>628</v>
      </c>
      <c r="C6" s="365" t="s">
        <v>635</v>
      </c>
      <c r="D6" s="364">
        <f>'část B ind_P_péče'!$H$6</f>
        <v>0</v>
      </c>
      <c r="E6" s="365" t="s">
        <v>636</v>
      </c>
      <c r="F6" s="365" t="s">
        <v>637</v>
      </c>
      <c r="G6" s="368">
        <f>'část B ind_P_péče'!$H$10</f>
        <v>0</v>
      </c>
      <c r="H6" s="365" t="s">
        <v>652</v>
      </c>
      <c r="I6" s="365" t="s">
        <v>653</v>
      </c>
      <c r="J6" s="11">
        <v>45413</v>
      </c>
      <c r="L6" s="365" t="s">
        <v>640</v>
      </c>
      <c r="M6" s="365" t="s">
        <v>641</v>
      </c>
      <c r="N6" s="365" t="s">
        <v>642</v>
      </c>
    </row>
    <row r="7" spans="1:14" x14ac:dyDescent="0.25">
      <c r="A7" s="350" t="s">
        <v>13</v>
      </c>
      <c r="B7" t="s">
        <v>628</v>
      </c>
      <c r="C7" s="365" t="s">
        <v>635</v>
      </c>
      <c r="D7" s="364">
        <f>'část B ind_P_péče'!$H$6</f>
        <v>0</v>
      </c>
      <c r="E7" s="365" t="s">
        <v>636</v>
      </c>
      <c r="F7" s="365" t="s">
        <v>637</v>
      </c>
      <c r="G7" s="368">
        <f>'část B ind_P_péče'!$H$10</f>
        <v>0</v>
      </c>
      <c r="H7" s="365" t="s">
        <v>652</v>
      </c>
      <c r="I7" s="365" t="s">
        <v>653</v>
      </c>
      <c r="J7" s="11">
        <v>45420</v>
      </c>
      <c r="L7" s="365" t="s">
        <v>640</v>
      </c>
      <c r="M7" s="365" t="s">
        <v>641</v>
      </c>
      <c r="N7" s="365" t="s">
        <v>642</v>
      </c>
    </row>
    <row r="8" spans="1:14" x14ac:dyDescent="0.25">
      <c r="A8" s="356" t="s">
        <v>14</v>
      </c>
      <c r="B8" t="s">
        <v>629</v>
      </c>
      <c r="C8" s="365" t="s">
        <v>635</v>
      </c>
      <c r="D8" s="364">
        <f>'část B ind_P_prev'!$H$6</f>
        <v>0</v>
      </c>
      <c r="E8" s="365" t="s">
        <v>636</v>
      </c>
      <c r="F8" s="365" t="s">
        <v>637</v>
      </c>
      <c r="G8" s="368">
        <f>'část B ind_P_prev'!$H$10</f>
        <v>0</v>
      </c>
      <c r="H8" s="365" t="s">
        <v>652</v>
      </c>
      <c r="I8" s="365" t="s">
        <v>653</v>
      </c>
      <c r="J8" s="11">
        <v>45478</v>
      </c>
      <c r="L8" s="365" t="s">
        <v>640</v>
      </c>
      <c r="M8" s="365" t="s">
        <v>641</v>
      </c>
      <c r="N8" s="365" t="s">
        <v>642</v>
      </c>
    </row>
    <row r="9" spans="1:14" x14ac:dyDescent="0.25">
      <c r="A9" s="350" t="s">
        <v>15</v>
      </c>
      <c r="B9" t="s">
        <v>628</v>
      </c>
      <c r="C9" s="365" t="s">
        <v>635</v>
      </c>
      <c r="D9" s="364">
        <f>'část B ind_P_péče'!$H$6</f>
        <v>0</v>
      </c>
      <c r="E9" s="365" t="s">
        <v>636</v>
      </c>
      <c r="F9" s="365" t="s">
        <v>637</v>
      </c>
      <c r="G9" s="368">
        <f>'část B ind_P_péče'!$H$10</f>
        <v>0</v>
      </c>
      <c r="H9" s="365" t="s">
        <v>652</v>
      </c>
      <c r="I9" s="365" t="s">
        <v>653</v>
      </c>
      <c r="J9" s="11">
        <v>45593</v>
      </c>
      <c r="L9" s="365" t="s">
        <v>640</v>
      </c>
      <c r="M9" s="365" t="s">
        <v>641</v>
      </c>
      <c r="N9" s="365" t="s">
        <v>642</v>
      </c>
    </row>
    <row r="10" spans="1:14" x14ac:dyDescent="0.25">
      <c r="A10" s="350" t="s">
        <v>16</v>
      </c>
      <c r="B10" t="s">
        <v>627</v>
      </c>
      <c r="C10" s="365" t="s">
        <v>608</v>
      </c>
      <c r="D10" s="364">
        <f>'část D zaměstnanci skutečnost'!$J$7</f>
        <v>0</v>
      </c>
      <c r="E10" s="365" t="s">
        <v>624</v>
      </c>
      <c r="F10" s="365" t="s">
        <v>633</v>
      </c>
      <c r="G10" s="364">
        <f>'část B ind_AT_prev'!$H$8</f>
        <v>0</v>
      </c>
      <c r="H10" s="365" t="s">
        <v>636</v>
      </c>
      <c r="J10" s="11">
        <v>45650</v>
      </c>
      <c r="L10" s="365" t="s">
        <v>605</v>
      </c>
      <c r="M10" s="365" t="s">
        <v>591</v>
      </c>
      <c r="N10" s="365" t="s">
        <v>599</v>
      </c>
    </row>
    <row r="11" spans="1:14" x14ac:dyDescent="0.25">
      <c r="A11" s="350" t="s">
        <v>17</v>
      </c>
      <c r="B11" t="s">
        <v>627</v>
      </c>
      <c r="C11" s="365" t="s">
        <v>608</v>
      </c>
      <c r="D11" s="364">
        <f>'část D zaměstnanci skutečnost'!$J$7</f>
        <v>0</v>
      </c>
      <c r="E11" s="365" t="s">
        <v>624</v>
      </c>
      <c r="F11" s="365" t="s">
        <v>633</v>
      </c>
      <c r="G11" s="364">
        <f>'část B ind_AT_prev'!$H$8</f>
        <v>0</v>
      </c>
      <c r="H11" s="365" t="s">
        <v>636</v>
      </c>
      <c r="J11" s="11">
        <v>45651</v>
      </c>
      <c r="L11" s="365" t="s">
        <v>605</v>
      </c>
      <c r="M11" s="365" t="s">
        <v>591</v>
      </c>
      <c r="N11" s="365" t="s">
        <v>599</v>
      </c>
    </row>
    <row r="12" spans="1:14" x14ac:dyDescent="0.25">
      <c r="A12" s="350" t="s">
        <v>18</v>
      </c>
      <c r="B12" t="s">
        <v>631</v>
      </c>
      <c r="C12" s="365" t="s">
        <v>608</v>
      </c>
      <c r="D12" s="364">
        <f>'část D zaměstnanci skutečnost'!$J$7</f>
        <v>0</v>
      </c>
      <c r="E12" s="365" t="s">
        <v>624</v>
      </c>
      <c r="F12" s="365" t="s">
        <v>633</v>
      </c>
      <c r="G12" s="364">
        <f>'část B ind_AT_prev'!$H$8</f>
        <v>0</v>
      </c>
      <c r="H12" s="365" t="s">
        <v>636</v>
      </c>
      <c r="J12" s="11">
        <v>45652</v>
      </c>
      <c r="L12" s="365" t="s">
        <v>605</v>
      </c>
      <c r="M12" s="365" t="s">
        <v>591</v>
      </c>
      <c r="N12" s="365" t="s">
        <v>599</v>
      </c>
    </row>
    <row r="13" spans="1:14" x14ac:dyDescent="0.25">
      <c r="A13" s="350" t="s">
        <v>19</v>
      </c>
      <c r="B13" t="s">
        <v>627</v>
      </c>
      <c r="C13" s="365" t="s">
        <v>608</v>
      </c>
      <c r="D13" s="364">
        <f>'část D zaměstnanci skutečnost'!$J$7</f>
        <v>0</v>
      </c>
      <c r="E13" s="365" t="s">
        <v>624</v>
      </c>
      <c r="F13" s="365" t="s">
        <v>633</v>
      </c>
      <c r="G13" s="364">
        <f>'část B ind_AT_prev'!$H$8</f>
        <v>0</v>
      </c>
      <c r="H13" s="365" t="s">
        <v>636</v>
      </c>
      <c r="J13" s="11"/>
      <c r="L13" s="365" t="s">
        <v>605</v>
      </c>
      <c r="M13" s="365" t="s">
        <v>591</v>
      </c>
      <c r="N13" s="365" t="s">
        <v>599</v>
      </c>
    </row>
    <row r="14" spans="1:14" x14ac:dyDescent="0.25">
      <c r="A14" s="350" t="s">
        <v>20</v>
      </c>
      <c r="B14" t="s">
        <v>627</v>
      </c>
      <c r="C14" s="365" t="s">
        <v>608</v>
      </c>
      <c r="D14" s="364">
        <f>'část D zaměstnanci skutečnost'!$J$7</f>
        <v>0</v>
      </c>
      <c r="E14" s="365" t="s">
        <v>624</v>
      </c>
      <c r="F14" s="365" t="s">
        <v>633</v>
      </c>
      <c r="G14" s="364">
        <f>'část B ind_AT_prev'!$H$8</f>
        <v>0</v>
      </c>
      <c r="H14" s="365" t="s">
        <v>636</v>
      </c>
      <c r="J14" s="11"/>
      <c r="L14" s="365" t="s">
        <v>605</v>
      </c>
      <c r="M14" s="365" t="s">
        <v>591</v>
      </c>
      <c r="N14" s="365" t="s">
        <v>599</v>
      </c>
    </row>
    <row r="15" spans="1:14" x14ac:dyDescent="0.25">
      <c r="A15" s="350" t="s">
        <v>21</v>
      </c>
      <c r="B15" t="s">
        <v>627</v>
      </c>
      <c r="C15" s="365" t="s">
        <v>608</v>
      </c>
      <c r="D15" s="364">
        <f>'část D zaměstnanci skutečnost'!$J$7</f>
        <v>0</v>
      </c>
      <c r="E15" s="365" t="s">
        <v>624</v>
      </c>
      <c r="F15" s="365" t="s">
        <v>633</v>
      </c>
      <c r="G15" s="364">
        <f>'část B ind_AT_prev'!$H$8</f>
        <v>0</v>
      </c>
      <c r="H15" s="365" t="s">
        <v>636</v>
      </c>
      <c r="J15" s="11"/>
      <c r="L15" s="365" t="s">
        <v>605</v>
      </c>
      <c r="M15" s="365" t="s">
        <v>591</v>
      </c>
      <c r="N15" s="365" t="s">
        <v>599</v>
      </c>
    </row>
    <row r="16" spans="1:14" x14ac:dyDescent="0.25">
      <c r="A16" s="350" t="s">
        <v>6</v>
      </c>
      <c r="B16" t="s">
        <v>627</v>
      </c>
      <c r="C16" s="365" t="s">
        <v>608</v>
      </c>
      <c r="D16" s="364">
        <f>'část D zaměstnanci skutečnost'!$J$7</f>
        <v>0</v>
      </c>
      <c r="E16" s="365" t="s">
        <v>624</v>
      </c>
      <c r="F16" s="365" t="s">
        <v>633</v>
      </c>
      <c r="G16" s="364">
        <f>'část B ind_AT_prev'!$H$8</f>
        <v>0</v>
      </c>
      <c r="H16" s="365" t="s">
        <v>636</v>
      </c>
      <c r="J16" s="21"/>
      <c r="L16" s="365" t="s">
        <v>605</v>
      </c>
      <c r="M16" s="365" t="s">
        <v>591</v>
      </c>
      <c r="N16" s="365" t="s">
        <v>599</v>
      </c>
    </row>
    <row r="17" spans="1:14" x14ac:dyDescent="0.25">
      <c r="A17" s="350" t="s">
        <v>22</v>
      </c>
      <c r="B17" t="s">
        <v>632</v>
      </c>
      <c r="C17" s="365" t="s">
        <v>608</v>
      </c>
      <c r="D17" s="364">
        <f>'část D zaměstnanci skutečnost'!$J$7</f>
        <v>0</v>
      </c>
      <c r="E17" s="365" t="s">
        <v>624</v>
      </c>
      <c r="F17" s="365" t="s">
        <v>633</v>
      </c>
      <c r="G17" s="367">
        <f>'část B ind_AT_péče'!$H$8</f>
        <v>0</v>
      </c>
      <c r="H17" s="365" t="s">
        <v>636</v>
      </c>
      <c r="J17" s="21"/>
      <c r="L17" s="365" t="s">
        <v>605</v>
      </c>
      <c r="M17" s="365" t="s">
        <v>591</v>
      </c>
      <c r="N17" s="365" t="s">
        <v>599</v>
      </c>
    </row>
    <row r="18" spans="1:14" x14ac:dyDescent="0.25">
      <c r="A18" s="350" t="s">
        <v>23</v>
      </c>
      <c r="B18" t="s">
        <v>626</v>
      </c>
      <c r="C18" s="365" t="s">
        <v>608</v>
      </c>
      <c r="D18" s="364">
        <f>'část D zaměstnanci skutečnost'!$J$7</f>
        <v>0</v>
      </c>
      <c r="E18" s="365" t="s">
        <v>624</v>
      </c>
      <c r="F18" s="365" t="s">
        <v>633</v>
      </c>
      <c r="G18" s="367">
        <f>'část B ind_AT_péče'!$H$8</f>
        <v>0</v>
      </c>
      <c r="H18" s="365" t="s">
        <v>636</v>
      </c>
      <c r="L18" s="365" t="s">
        <v>605</v>
      </c>
      <c r="M18" s="365" t="s">
        <v>591</v>
      </c>
      <c r="N18" s="365" t="s">
        <v>599</v>
      </c>
    </row>
    <row r="19" spans="1:14" ht="30" x14ac:dyDescent="0.25">
      <c r="A19" s="350" t="s">
        <v>7</v>
      </c>
      <c r="B19" t="s">
        <v>626</v>
      </c>
      <c r="C19" s="365" t="s">
        <v>608</v>
      </c>
      <c r="D19" s="364">
        <f>'část D zaměstnanci skutečnost'!$J$7</f>
        <v>0</v>
      </c>
      <c r="E19" s="365" t="s">
        <v>624</v>
      </c>
      <c r="F19" s="365" t="s">
        <v>633</v>
      </c>
      <c r="G19" s="367">
        <f>'část B ind_AT_péče'!$H$8</f>
        <v>0</v>
      </c>
      <c r="H19" s="365" t="s">
        <v>636</v>
      </c>
      <c r="J19" s="22" t="s">
        <v>280</v>
      </c>
      <c r="L19" s="365" t="s">
        <v>605</v>
      </c>
      <c r="M19" s="365" t="s">
        <v>591</v>
      </c>
      <c r="N19" s="365" t="s">
        <v>599</v>
      </c>
    </row>
    <row r="20" spans="1:14" x14ac:dyDescent="0.25">
      <c r="A20" s="350" t="s">
        <v>24</v>
      </c>
      <c r="B20" t="s">
        <v>626</v>
      </c>
      <c r="C20" s="365" t="s">
        <v>608</v>
      </c>
      <c r="D20" s="541">
        <f>'část D zaměstnanci smlouvy'!$N$67</f>
        <v>0</v>
      </c>
      <c r="E20" s="365" t="s">
        <v>936</v>
      </c>
      <c r="F20" s="365" t="s">
        <v>633</v>
      </c>
      <c r="G20" s="367">
        <f>'část B ind_AT_péče'!$H$8</f>
        <v>0</v>
      </c>
      <c r="H20" s="365" t="s">
        <v>636</v>
      </c>
      <c r="J20" s="23">
        <v>2016</v>
      </c>
      <c r="L20" s="365" t="s">
        <v>605</v>
      </c>
      <c r="M20" s="365" t="s">
        <v>591</v>
      </c>
      <c r="N20" s="365" t="s">
        <v>599</v>
      </c>
    </row>
    <row r="21" spans="1:14" x14ac:dyDescent="0.25">
      <c r="A21" s="350" t="s">
        <v>25</v>
      </c>
      <c r="B21" t="s">
        <v>626</v>
      </c>
      <c r="C21" s="365" t="s">
        <v>608</v>
      </c>
      <c r="D21" s="364">
        <f>'část D zaměstnanci skutečnost'!$J$7</f>
        <v>0</v>
      </c>
      <c r="E21" s="365" t="s">
        <v>624</v>
      </c>
      <c r="F21" s="365" t="s">
        <v>633</v>
      </c>
      <c r="G21" s="367">
        <f>'část B ind_AT_péče'!$H$8</f>
        <v>0</v>
      </c>
      <c r="H21" s="365" t="s">
        <v>636</v>
      </c>
      <c r="L21" s="365" t="s">
        <v>605</v>
      </c>
      <c r="M21" s="365" t="s">
        <v>591</v>
      </c>
      <c r="N21" s="365" t="s">
        <v>599</v>
      </c>
    </row>
    <row r="22" spans="1:14" x14ac:dyDescent="0.25">
      <c r="A22" s="350" t="s">
        <v>26</v>
      </c>
      <c r="B22" t="s">
        <v>627</v>
      </c>
      <c r="C22" s="365" t="s">
        <v>608</v>
      </c>
      <c r="D22" s="364">
        <f>'část D zaměstnanci skutečnost'!$J$7</f>
        <v>0</v>
      </c>
      <c r="E22" s="365" t="s">
        <v>624</v>
      </c>
      <c r="F22" s="365" t="s">
        <v>633</v>
      </c>
      <c r="G22" s="364">
        <f>'část B ind_AT_prev'!$H$8</f>
        <v>0</v>
      </c>
      <c r="H22" s="365" t="s">
        <v>636</v>
      </c>
      <c r="L22" s="365" t="s">
        <v>605</v>
      </c>
      <c r="M22" s="365" t="s">
        <v>591</v>
      </c>
      <c r="N22" s="365" t="s">
        <v>599</v>
      </c>
    </row>
    <row r="23" spans="1:14" x14ac:dyDescent="0.25">
      <c r="A23" s="350" t="s">
        <v>27</v>
      </c>
      <c r="B23" t="s">
        <v>631</v>
      </c>
      <c r="C23" s="365" t="s">
        <v>608</v>
      </c>
      <c r="D23" s="364">
        <f>'část D zaměstnanci skutečnost'!$J$7</f>
        <v>0</v>
      </c>
      <c r="E23" s="365" t="s">
        <v>624</v>
      </c>
      <c r="F23" s="365" t="s">
        <v>633</v>
      </c>
      <c r="G23" s="364">
        <f>'část B ind_AT_prev'!$H$8</f>
        <v>0</v>
      </c>
      <c r="H23" s="365" t="s">
        <v>636</v>
      </c>
      <c r="L23" s="365" t="s">
        <v>605</v>
      </c>
      <c r="M23" s="365" t="s">
        <v>591</v>
      </c>
      <c r="N23" s="365" t="s">
        <v>599</v>
      </c>
    </row>
    <row r="24" spans="1:14" x14ac:dyDescent="0.25">
      <c r="A24" s="350" t="s">
        <v>28</v>
      </c>
      <c r="B24" t="s">
        <v>627</v>
      </c>
      <c r="C24" s="365" t="s">
        <v>608</v>
      </c>
      <c r="D24" s="364">
        <f>'část D zaměstnanci skutečnost'!$J$7</f>
        <v>0</v>
      </c>
      <c r="E24" s="365" t="s">
        <v>624</v>
      </c>
      <c r="F24" s="365" t="s">
        <v>633</v>
      </c>
      <c r="G24" s="364">
        <f>'část B ind_AT_prev'!$H$8</f>
        <v>0</v>
      </c>
      <c r="H24" s="365" t="s">
        <v>636</v>
      </c>
      <c r="L24" s="365" t="s">
        <v>605</v>
      </c>
      <c r="M24" s="365" t="s">
        <v>591</v>
      </c>
      <c r="N24" s="365" t="s">
        <v>599</v>
      </c>
    </row>
    <row r="25" spans="1:14" ht="26.25" x14ac:dyDescent="0.25">
      <c r="A25" s="350" t="s">
        <v>29</v>
      </c>
      <c r="B25" t="s">
        <v>627</v>
      </c>
      <c r="C25" s="365" t="s">
        <v>608</v>
      </c>
      <c r="D25" s="364">
        <f>'část D zaměstnanci skutečnost'!$J$7</f>
        <v>0</v>
      </c>
      <c r="E25" s="365" t="s">
        <v>624</v>
      </c>
      <c r="F25" s="365" t="s">
        <v>633</v>
      </c>
      <c r="G25" s="364">
        <f>'část B ind_AT_prev'!$H$8</f>
        <v>0</v>
      </c>
      <c r="H25" s="365" t="s">
        <v>636</v>
      </c>
      <c r="J25" s="524" t="s">
        <v>656</v>
      </c>
      <c r="L25" s="365" t="s">
        <v>605</v>
      </c>
      <c r="M25" s="365" t="s">
        <v>591</v>
      </c>
      <c r="N25" s="365" t="s">
        <v>599</v>
      </c>
    </row>
    <row r="26" spans="1:14" x14ac:dyDescent="0.25">
      <c r="A26" s="350" t="s">
        <v>30</v>
      </c>
      <c r="B26" t="s">
        <v>627</v>
      </c>
      <c r="C26" s="365" t="s">
        <v>608</v>
      </c>
      <c r="D26" s="364">
        <f>'část D zaměstnanci skutečnost'!$J$7</f>
        <v>0</v>
      </c>
      <c r="E26" s="365" t="s">
        <v>624</v>
      </c>
      <c r="F26" s="365" t="s">
        <v>633</v>
      </c>
      <c r="G26" s="364">
        <f>'část B ind_AT_prev'!$H$8</f>
        <v>0</v>
      </c>
      <c r="H26" s="365" t="s">
        <v>636</v>
      </c>
      <c r="J26" t="s">
        <v>356</v>
      </c>
      <c r="L26" s="365" t="s">
        <v>605</v>
      </c>
      <c r="M26" s="365" t="s">
        <v>591</v>
      </c>
      <c r="N26" s="365" t="s">
        <v>599</v>
      </c>
    </row>
    <row r="27" spans="1:14" x14ac:dyDescent="0.25">
      <c r="A27" s="350" t="s">
        <v>31</v>
      </c>
      <c r="B27" t="s">
        <v>631</v>
      </c>
      <c r="C27" s="365" t="s">
        <v>608</v>
      </c>
      <c r="D27" s="364">
        <f>'část D zaměstnanci skutečnost'!$J$7</f>
        <v>0</v>
      </c>
      <c r="E27" s="365" t="s">
        <v>624</v>
      </c>
      <c r="F27" s="365" t="s">
        <v>633</v>
      </c>
      <c r="G27" s="364">
        <f>'část B ind_AT_prev'!$H$8</f>
        <v>0</v>
      </c>
      <c r="H27" s="365" t="s">
        <v>636</v>
      </c>
      <c r="J27" t="s">
        <v>357</v>
      </c>
      <c r="L27" s="365" t="s">
        <v>605</v>
      </c>
      <c r="M27" s="365" t="s">
        <v>591</v>
      </c>
      <c r="N27" s="365" t="s">
        <v>599</v>
      </c>
    </row>
    <row r="28" spans="1:14" ht="26.25" x14ac:dyDescent="0.25">
      <c r="A28" s="350" t="s">
        <v>32</v>
      </c>
      <c r="B28" t="s">
        <v>628</v>
      </c>
      <c r="C28" s="365" t="s">
        <v>635</v>
      </c>
      <c r="D28" s="364">
        <f>'část B ind_P_péče'!$H$6</f>
        <v>0</v>
      </c>
      <c r="E28" s="365" t="s">
        <v>636</v>
      </c>
      <c r="F28" s="365" t="s">
        <v>637</v>
      </c>
      <c r="G28" s="368">
        <f>'část B ind_P_péče'!$H$10</f>
        <v>0</v>
      </c>
      <c r="H28" s="365" t="s">
        <v>652</v>
      </c>
      <c r="I28" s="365" t="s">
        <v>653</v>
      </c>
      <c r="L28" s="365" t="s">
        <v>640</v>
      </c>
      <c r="M28" s="365" t="s">
        <v>641</v>
      </c>
      <c r="N28" s="365" t="s">
        <v>642</v>
      </c>
    </row>
    <row r="29" spans="1:14" x14ac:dyDescent="0.25">
      <c r="A29" s="356" t="s">
        <v>33</v>
      </c>
      <c r="B29" t="s">
        <v>627</v>
      </c>
      <c r="C29" s="365" t="s">
        <v>608</v>
      </c>
      <c r="D29" s="364">
        <f>'část D zaměstnanci skutečnost'!$J$7</f>
        <v>0</v>
      </c>
      <c r="E29" s="365" t="s">
        <v>624</v>
      </c>
      <c r="F29" s="366" t="s">
        <v>634</v>
      </c>
      <c r="G29" s="364">
        <f>'část B ind_AT_prev'!$H$9</f>
        <v>0</v>
      </c>
      <c r="H29" s="365" t="s">
        <v>658</v>
      </c>
      <c r="L29" s="365" t="s">
        <v>605</v>
      </c>
      <c r="M29" s="365" t="s">
        <v>591</v>
      </c>
      <c r="N29" s="365" t="s">
        <v>643</v>
      </c>
    </row>
    <row r="30" spans="1:14" x14ac:dyDescent="0.25">
      <c r="A30" s="350" t="s">
        <v>34</v>
      </c>
      <c r="B30" t="s">
        <v>629</v>
      </c>
      <c r="C30" s="365" t="s">
        <v>635</v>
      </c>
      <c r="D30" s="364">
        <f>'část B ind_P_prev'!$H$6</f>
        <v>0</v>
      </c>
      <c r="E30" s="365" t="s">
        <v>636</v>
      </c>
      <c r="F30" s="365" t="s">
        <v>637</v>
      </c>
      <c r="G30" s="368">
        <f>'část B ind_P_prev'!$H$10</f>
        <v>0</v>
      </c>
      <c r="H30" s="365" t="s">
        <v>652</v>
      </c>
      <c r="I30" s="365" t="s">
        <v>653</v>
      </c>
      <c r="L30" s="365" t="s">
        <v>640</v>
      </c>
      <c r="M30" s="365" t="s">
        <v>641</v>
      </c>
      <c r="N30" s="365" t="s">
        <v>642</v>
      </c>
    </row>
    <row r="31" spans="1:14" x14ac:dyDescent="0.25">
      <c r="A31" s="350" t="s">
        <v>35</v>
      </c>
      <c r="B31" t="s">
        <v>627</v>
      </c>
      <c r="C31" s="365" t="s">
        <v>608</v>
      </c>
      <c r="D31" s="364">
        <f>'část D zaměstnanci skutečnost'!$J$7</f>
        <v>0</v>
      </c>
      <c r="E31" s="365" t="s">
        <v>624</v>
      </c>
      <c r="F31" s="365" t="s">
        <v>633</v>
      </c>
      <c r="G31" s="364">
        <f>'část B ind_AT_prev'!$H$8</f>
        <v>0</v>
      </c>
      <c r="H31" s="365" t="s">
        <v>658</v>
      </c>
      <c r="L31" s="365" t="s">
        <v>605</v>
      </c>
      <c r="M31" s="365" t="s">
        <v>591</v>
      </c>
      <c r="N31" s="365" t="s">
        <v>599</v>
      </c>
    </row>
    <row r="32" spans="1:14" x14ac:dyDescent="0.25">
      <c r="A32" s="350" t="s">
        <v>36</v>
      </c>
      <c r="B32" t="s">
        <v>626</v>
      </c>
      <c r="C32" s="365" t="s">
        <v>608</v>
      </c>
      <c r="D32" s="364">
        <f>'část D zaměstnanci skutečnost'!$J$7</f>
        <v>0</v>
      </c>
      <c r="E32" s="365" t="s">
        <v>624</v>
      </c>
      <c r="F32" s="365" t="s">
        <v>633</v>
      </c>
      <c r="G32" s="367">
        <f>'část B ind_AT_péče'!$H$8</f>
        <v>0</v>
      </c>
      <c r="H32" s="365" t="s">
        <v>658</v>
      </c>
      <c r="L32" s="365" t="s">
        <v>605</v>
      </c>
      <c r="M32" s="365" t="s">
        <v>591</v>
      </c>
      <c r="N32" s="365" t="s">
        <v>599</v>
      </c>
    </row>
    <row r="33" spans="1:14" x14ac:dyDescent="0.25">
      <c r="A33" s="350" t="s">
        <v>37</v>
      </c>
      <c r="B33" t="s">
        <v>627</v>
      </c>
      <c r="C33" s="365" t="s">
        <v>608</v>
      </c>
      <c r="D33" s="364">
        <f>'část D zaměstnanci skutečnost'!$J$7</f>
        <v>0</v>
      </c>
      <c r="E33" s="365" t="s">
        <v>624</v>
      </c>
      <c r="F33" s="365" t="s">
        <v>633</v>
      </c>
      <c r="G33" s="364">
        <f>'část B ind_AT_prev'!$H$8</f>
        <v>0</v>
      </c>
      <c r="H33" s="365" t="s">
        <v>658</v>
      </c>
      <c r="L33" s="365" t="s">
        <v>605</v>
      </c>
      <c r="M33" s="365" t="s">
        <v>591</v>
      </c>
      <c r="N33" s="365" t="s">
        <v>599</v>
      </c>
    </row>
    <row r="34" spans="1:14" x14ac:dyDescent="0.25">
      <c r="A34" s="350" t="s">
        <v>38</v>
      </c>
      <c r="B34" t="s">
        <v>628</v>
      </c>
      <c r="C34" s="365" t="s">
        <v>635</v>
      </c>
      <c r="D34" s="364">
        <f>'část B ind_P_péče'!$H$6</f>
        <v>0</v>
      </c>
      <c r="E34" s="365" t="s">
        <v>636</v>
      </c>
      <c r="F34" s="365" t="s">
        <v>637</v>
      </c>
      <c r="G34" s="368">
        <f>'část B ind_P_péče'!$H$10</f>
        <v>0</v>
      </c>
      <c r="H34" s="365" t="s">
        <v>652</v>
      </c>
      <c r="I34" s="365" t="s">
        <v>653</v>
      </c>
      <c r="L34" s="365" t="s">
        <v>640</v>
      </c>
      <c r="M34" s="365" t="s">
        <v>641</v>
      </c>
      <c r="N34" s="365" t="s">
        <v>642</v>
      </c>
    </row>
    <row r="35" spans="1:14" x14ac:dyDescent="0.25">
      <c r="L35" s="365"/>
      <c r="M35" s="365"/>
      <c r="N35" s="365"/>
    </row>
    <row r="36" spans="1:14" x14ac:dyDescent="0.25">
      <c r="A36" s="355" t="s">
        <v>367</v>
      </c>
    </row>
    <row r="37" spans="1:14" x14ac:dyDescent="0.25">
      <c r="A37" s="355" t="s">
        <v>368</v>
      </c>
    </row>
    <row r="38" spans="1:14" x14ac:dyDescent="0.25">
      <c r="A38" s="355" t="s">
        <v>369</v>
      </c>
    </row>
    <row r="39" spans="1:14" x14ac:dyDescent="0.25">
      <c r="A39" s="355" t="s">
        <v>370</v>
      </c>
    </row>
    <row r="40" spans="1:14" x14ac:dyDescent="0.25">
      <c r="A40" s="355" t="s">
        <v>371</v>
      </c>
    </row>
    <row r="41" spans="1:14" x14ac:dyDescent="0.25">
      <c r="A41" s="355" t="s">
        <v>372</v>
      </c>
    </row>
    <row r="42" spans="1:14" x14ac:dyDescent="0.25">
      <c r="A42" s="355" t="s">
        <v>373</v>
      </c>
    </row>
    <row r="43" spans="1:14" x14ac:dyDescent="0.25">
      <c r="A43" s="355" t="s">
        <v>374</v>
      </c>
    </row>
    <row r="44" spans="1:14" x14ac:dyDescent="0.25">
      <c r="A44" s="355" t="s">
        <v>375</v>
      </c>
    </row>
    <row r="45" spans="1:14" x14ac:dyDescent="0.25">
      <c r="A45" s="355" t="s">
        <v>376</v>
      </c>
    </row>
    <row r="46" spans="1:14" x14ac:dyDescent="0.25">
      <c r="A46" s="355" t="s">
        <v>377</v>
      </c>
    </row>
    <row r="47" spans="1:14" x14ac:dyDescent="0.25">
      <c r="A47" s="355" t="s">
        <v>378</v>
      </c>
    </row>
    <row r="48" spans="1:14" x14ac:dyDescent="0.25">
      <c r="A48" s="355" t="s">
        <v>379</v>
      </c>
    </row>
    <row r="49" spans="1:1" x14ac:dyDescent="0.25">
      <c r="A49" s="355" t="s">
        <v>380</v>
      </c>
    </row>
    <row r="50" spans="1:1" x14ac:dyDescent="0.25">
      <c r="A50" s="355" t="s">
        <v>381</v>
      </c>
    </row>
    <row r="51" spans="1:1" x14ac:dyDescent="0.25">
      <c r="A51" s="355" t="s">
        <v>382</v>
      </c>
    </row>
    <row r="52" spans="1:1" x14ac:dyDescent="0.25">
      <c r="A52" s="355" t="s">
        <v>383</v>
      </c>
    </row>
    <row r="53" spans="1:1" x14ac:dyDescent="0.25">
      <c r="A53" s="355" t="s">
        <v>384</v>
      </c>
    </row>
    <row r="54" spans="1:1" x14ac:dyDescent="0.25">
      <c r="A54" s="355" t="s">
        <v>385</v>
      </c>
    </row>
    <row r="55" spans="1:1" x14ac:dyDescent="0.25">
      <c r="A55" s="355" t="s">
        <v>386</v>
      </c>
    </row>
    <row r="56" spans="1:1" x14ac:dyDescent="0.25">
      <c r="A56" s="355" t="s">
        <v>387</v>
      </c>
    </row>
    <row r="57" spans="1:1" x14ac:dyDescent="0.25">
      <c r="A57" s="355" t="s">
        <v>388</v>
      </c>
    </row>
    <row r="58" spans="1:1" x14ac:dyDescent="0.25">
      <c r="A58" s="355" t="s">
        <v>389</v>
      </c>
    </row>
    <row r="59" spans="1:1" x14ac:dyDescent="0.25">
      <c r="A59" s="355" t="s">
        <v>390</v>
      </c>
    </row>
    <row r="60" spans="1:1" x14ac:dyDescent="0.25">
      <c r="A60" s="355" t="s">
        <v>391</v>
      </c>
    </row>
    <row r="61" spans="1:1" x14ac:dyDescent="0.25">
      <c r="A61" s="355" t="s">
        <v>392</v>
      </c>
    </row>
    <row r="62" spans="1:1" x14ac:dyDescent="0.25">
      <c r="A62" s="355" t="s">
        <v>393</v>
      </c>
    </row>
    <row r="63" spans="1:1" x14ac:dyDescent="0.25">
      <c r="A63" s="355" t="s">
        <v>394</v>
      </c>
    </row>
    <row r="64" spans="1:1" x14ac:dyDescent="0.25">
      <c r="A64" s="355" t="s">
        <v>395</v>
      </c>
    </row>
    <row r="65" spans="1:1" x14ac:dyDescent="0.25">
      <c r="A65" s="355" t="s">
        <v>396</v>
      </c>
    </row>
    <row r="66" spans="1:1" x14ac:dyDescent="0.25">
      <c r="A66" s="355" t="s">
        <v>397</v>
      </c>
    </row>
    <row r="67" spans="1:1" x14ac:dyDescent="0.25">
      <c r="A67" s="355" t="s">
        <v>398</v>
      </c>
    </row>
    <row r="68" spans="1:1" x14ac:dyDescent="0.25">
      <c r="A68" s="355" t="s">
        <v>399</v>
      </c>
    </row>
    <row r="69" spans="1:1" x14ac:dyDescent="0.25">
      <c r="A69" s="355" t="s">
        <v>400</v>
      </c>
    </row>
    <row r="70" spans="1:1" x14ac:dyDescent="0.25">
      <c r="A70" s="355" t="s">
        <v>401</v>
      </c>
    </row>
    <row r="71" spans="1:1" x14ac:dyDescent="0.25">
      <c r="A71" s="355" t="s">
        <v>402</v>
      </c>
    </row>
    <row r="72" spans="1:1" x14ac:dyDescent="0.25">
      <c r="A72" s="355" t="s">
        <v>403</v>
      </c>
    </row>
    <row r="73" spans="1:1" x14ac:dyDescent="0.25">
      <c r="A73" s="355" t="s">
        <v>404</v>
      </c>
    </row>
    <row r="74" spans="1:1" x14ac:dyDescent="0.25">
      <c r="A74" s="355" t="s">
        <v>405</v>
      </c>
    </row>
    <row r="75" spans="1:1" x14ac:dyDescent="0.25">
      <c r="A75" s="355" t="s">
        <v>406</v>
      </c>
    </row>
    <row r="76" spans="1:1" x14ac:dyDescent="0.25">
      <c r="A76" s="355" t="s">
        <v>407</v>
      </c>
    </row>
    <row r="77" spans="1:1" x14ac:dyDescent="0.25">
      <c r="A77" s="355" t="s">
        <v>408</v>
      </c>
    </row>
    <row r="78" spans="1:1" x14ac:dyDescent="0.25">
      <c r="A78" s="355" t="s">
        <v>409</v>
      </c>
    </row>
    <row r="79" spans="1:1" x14ac:dyDescent="0.25">
      <c r="A79" s="355" t="s">
        <v>410</v>
      </c>
    </row>
    <row r="80" spans="1:1" x14ac:dyDescent="0.25">
      <c r="A80" s="355" t="s">
        <v>411</v>
      </c>
    </row>
    <row r="81" spans="1:1" x14ac:dyDescent="0.25">
      <c r="A81" s="355" t="s">
        <v>412</v>
      </c>
    </row>
    <row r="82" spans="1:1" x14ac:dyDescent="0.25">
      <c r="A82" s="355" t="s">
        <v>413</v>
      </c>
    </row>
    <row r="83" spans="1:1" x14ac:dyDescent="0.25">
      <c r="A83" s="355" t="s">
        <v>414</v>
      </c>
    </row>
    <row r="84" spans="1:1" x14ac:dyDescent="0.25">
      <c r="A84" s="355" t="s">
        <v>415</v>
      </c>
    </row>
    <row r="85" spans="1:1" x14ac:dyDescent="0.25">
      <c r="A85" s="355" t="s">
        <v>416</v>
      </c>
    </row>
    <row r="86" spans="1:1" x14ac:dyDescent="0.25">
      <c r="A86" s="355" t="s">
        <v>417</v>
      </c>
    </row>
    <row r="87" spans="1:1" x14ac:dyDescent="0.25">
      <c r="A87" s="355" t="s">
        <v>418</v>
      </c>
    </row>
    <row r="88" spans="1:1" x14ac:dyDescent="0.25">
      <c r="A88" s="355" t="s">
        <v>419</v>
      </c>
    </row>
    <row r="89" spans="1:1" x14ac:dyDescent="0.25">
      <c r="A89" s="355" t="s">
        <v>420</v>
      </c>
    </row>
    <row r="90" spans="1:1" x14ac:dyDescent="0.25">
      <c r="A90" s="355" t="s">
        <v>421</v>
      </c>
    </row>
    <row r="91" spans="1:1" x14ac:dyDescent="0.25">
      <c r="A91" s="355" t="s">
        <v>422</v>
      </c>
    </row>
    <row r="92" spans="1:1" x14ac:dyDescent="0.25">
      <c r="A92" s="355" t="s">
        <v>423</v>
      </c>
    </row>
    <row r="93" spans="1:1" x14ac:dyDescent="0.25">
      <c r="A93" s="355" t="s">
        <v>424</v>
      </c>
    </row>
    <row r="94" spans="1:1" x14ac:dyDescent="0.25">
      <c r="A94" s="355" t="s">
        <v>425</v>
      </c>
    </row>
    <row r="95" spans="1:1" x14ac:dyDescent="0.25">
      <c r="A95" s="355" t="s">
        <v>426</v>
      </c>
    </row>
    <row r="96" spans="1:1" x14ac:dyDescent="0.25">
      <c r="A96" s="355" t="s">
        <v>427</v>
      </c>
    </row>
    <row r="97" spans="1:1" x14ac:dyDescent="0.25">
      <c r="A97" s="355" t="s">
        <v>428</v>
      </c>
    </row>
    <row r="98" spans="1:1" x14ac:dyDescent="0.25">
      <c r="A98" s="355" t="s">
        <v>429</v>
      </c>
    </row>
    <row r="99" spans="1:1" x14ac:dyDescent="0.25">
      <c r="A99" s="355" t="s">
        <v>430</v>
      </c>
    </row>
    <row r="100" spans="1:1" x14ac:dyDescent="0.25">
      <c r="A100" s="355" t="s">
        <v>431</v>
      </c>
    </row>
    <row r="101" spans="1:1" x14ac:dyDescent="0.25">
      <c r="A101" s="355" t="s">
        <v>432</v>
      </c>
    </row>
    <row r="102" spans="1:1" x14ac:dyDescent="0.25">
      <c r="A102" s="355" t="s">
        <v>433</v>
      </c>
    </row>
    <row r="103" spans="1:1" x14ac:dyDescent="0.25">
      <c r="A103" s="355" t="s">
        <v>434</v>
      </c>
    </row>
    <row r="104" spans="1:1" x14ac:dyDescent="0.25">
      <c r="A104" s="355" t="s">
        <v>435</v>
      </c>
    </row>
    <row r="105" spans="1:1" x14ac:dyDescent="0.25">
      <c r="A105" s="355" t="s">
        <v>436</v>
      </c>
    </row>
    <row r="106" spans="1:1" x14ac:dyDescent="0.25">
      <c r="A106" s="355" t="s">
        <v>437</v>
      </c>
    </row>
    <row r="107" spans="1:1" x14ac:dyDescent="0.25">
      <c r="A107" s="355" t="s">
        <v>438</v>
      </c>
    </row>
    <row r="108" spans="1:1" x14ac:dyDescent="0.25">
      <c r="A108" s="355" t="s">
        <v>439</v>
      </c>
    </row>
    <row r="109" spans="1:1" x14ac:dyDescent="0.25">
      <c r="A109" s="355" t="s">
        <v>440</v>
      </c>
    </row>
    <row r="110" spans="1:1" x14ac:dyDescent="0.25">
      <c r="A110" s="355" t="s">
        <v>441</v>
      </c>
    </row>
    <row r="111" spans="1:1" x14ac:dyDescent="0.25">
      <c r="A111" s="355" t="s">
        <v>442</v>
      </c>
    </row>
    <row r="112" spans="1:1" x14ac:dyDescent="0.25">
      <c r="A112" s="355" t="s">
        <v>443</v>
      </c>
    </row>
    <row r="113" spans="1:1" x14ac:dyDescent="0.25">
      <c r="A113" s="355" t="s">
        <v>444</v>
      </c>
    </row>
    <row r="114" spans="1:1" x14ac:dyDescent="0.25">
      <c r="A114" s="355" t="s">
        <v>445</v>
      </c>
    </row>
    <row r="115" spans="1:1" x14ac:dyDescent="0.25">
      <c r="A115" s="355" t="s">
        <v>446</v>
      </c>
    </row>
    <row r="116" spans="1:1" x14ac:dyDescent="0.25">
      <c r="A116" s="355" t="s">
        <v>447</v>
      </c>
    </row>
    <row r="117" spans="1:1" x14ac:dyDescent="0.25">
      <c r="A117" s="355" t="s">
        <v>448</v>
      </c>
    </row>
    <row r="118" spans="1:1" x14ac:dyDescent="0.25">
      <c r="A118" s="355" t="s">
        <v>449</v>
      </c>
    </row>
    <row r="119" spans="1:1" x14ac:dyDescent="0.25">
      <c r="A119" s="355" t="s">
        <v>450</v>
      </c>
    </row>
    <row r="120" spans="1:1" x14ac:dyDescent="0.25">
      <c r="A120" s="355" t="s">
        <v>451</v>
      </c>
    </row>
    <row r="121" spans="1:1" x14ac:dyDescent="0.25">
      <c r="A121" s="355" t="s">
        <v>452</v>
      </c>
    </row>
    <row r="122" spans="1:1" x14ac:dyDescent="0.25">
      <c r="A122" s="355" t="s">
        <v>453</v>
      </c>
    </row>
    <row r="123" spans="1:1" x14ac:dyDescent="0.25">
      <c r="A123" s="355" t="s">
        <v>454</v>
      </c>
    </row>
    <row r="124" spans="1:1" x14ac:dyDescent="0.25">
      <c r="A124" s="355" t="s">
        <v>455</v>
      </c>
    </row>
    <row r="125" spans="1:1" x14ac:dyDescent="0.25">
      <c r="A125" s="355" t="s">
        <v>456</v>
      </c>
    </row>
    <row r="126" spans="1:1" x14ac:dyDescent="0.25">
      <c r="A126" s="355" t="s">
        <v>457</v>
      </c>
    </row>
    <row r="127" spans="1:1" x14ac:dyDescent="0.25">
      <c r="A127" s="355" t="s">
        <v>458</v>
      </c>
    </row>
    <row r="128" spans="1:1" x14ac:dyDescent="0.25">
      <c r="A128" s="355" t="s">
        <v>459</v>
      </c>
    </row>
    <row r="129" spans="1:1" x14ac:dyDescent="0.25">
      <c r="A129" s="355" t="s">
        <v>460</v>
      </c>
    </row>
    <row r="130" spans="1:1" x14ac:dyDescent="0.25">
      <c r="A130" s="355" t="s">
        <v>461</v>
      </c>
    </row>
    <row r="131" spans="1:1" x14ac:dyDescent="0.25">
      <c r="A131" s="355" t="s">
        <v>462</v>
      </c>
    </row>
    <row r="132" spans="1:1" x14ac:dyDescent="0.25">
      <c r="A132" s="355" t="s">
        <v>463</v>
      </c>
    </row>
    <row r="133" spans="1:1" x14ac:dyDescent="0.25">
      <c r="A133" s="355" t="s">
        <v>464</v>
      </c>
    </row>
    <row r="134" spans="1:1" x14ac:dyDescent="0.25">
      <c r="A134" s="355" t="s">
        <v>465</v>
      </c>
    </row>
    <row r="135" spans="1:1" x14ac:dyDescent="0.25">
      <c r="A135" s="355" t="s">
        <v>466</v>
      </c>
    </row>
    <row r="136" spans="1:1" x14ac:dyDescent="0.25">
      <c r="A136" s="355" t="s">
        <v>467</v>
      </c>
    </row>
    <row r="137" spans="1:1" x14ac:dyDescent="0.25">
      <c r="A137" s="355" t="s">
        <v>468</v>
      </c>
    </row>
    <row r="138" spans="1:1" x14ac:dyDescent="0.25">
      <c r="A138" s="355" t="s">
        <v>469</v>
      </c>
    </row>
    <row r="139" spans="1:1" x14ac:dyDescent="0.25">
      <c r="A139" s="355" t="s">
        <v>470</v>
      </c>
    </row>
    <row r="140" spans="1:1" x14ac:dyDescent="0.25">
      <c r="A140" s="355" t="s">
        <v>471</v>
      </c>
    </row>
    <row r="141" spans="1:1" x14ac:dyDescent="0.25">
      <c r="A141" s="355" t="s">
        <v>472</v>
      </c>
    </row>
    <row r="142" spans="1:1" x14ac:dyDescent="0.25">
      <c r="A142" s="355" t="s">
        <v>473</v>
      </c>
    </row>
    <row r="143" spans="1:1" x14ac:dyDescent="0.25">
      <c r="A143" s="355" t="s">
        <v>474</v>
      </c>
    </row>
    <row r="144" spans="1:1" x14ac:dyDescent="0.25">
      <c r="A144" s="355" t="s">
        <v>475</v>
      </c>
    </row>
    <row r="145" spans="1:1" x14ac:dyDescent="0.25">
      <c r="A145" s="355" t="s">
        <v>476</v>
      </c>
    </row>
    <row r="146" spans="1:1" x14ac:dyDescent="0.25">
      <c r="A146" s="355" t="s">
        <v>477</v>
      </c>
    </row>
    <row r="147" spans="1:1" x14ac:dyDescent="0.25">
      <c r="A147" s="355" t="s">
        <v>478</v>
      </c>
    </row>
    <row r="148" spans="1:1" x14ac:dyDescent="0.25">
      <c r="A148" s="355" t="s">
        <v>479</v>
      </c>
    </row>
    <row r="149" spans="1:1" x14ac:dyDescent="0.25">
      <c r="A149" s="355" t="s">
        <v>480</v>
      </c>
    </row>
    <row r="150" spans="1:1" x14ac:dyDescent="0.25">
      <c r="A150" s="355" t="s">
        <v>481</v>
      </c>
    </row>
    <row r="151" spans="1:1" x14ac:dyDescent="0.25">
      <c r="A151" s="355" t="s">
        <v>482</v>
      </c>
    </row>
    <row r="152" spans="1:1" x14ac:dyDescent="0.25">
      <c r="A152" s="355" t="s">
        <v>483</v>
      </c>
    </row>
    <row r="153" spans="1:1" x14ac:dyDescent="0.25">
      <c r="A153" s="355" t="s">
        <v>484</v>
      </c>
    </row>
    <row r="154" spans="1:1" x14ac:dyDescent="0.25">
      <c r="A154" s="355" t="s">
        <v>485</v>
      </c>
    </row>
    <row r="155" spans="1:1" x14ac:dyDescent="0.25">
      <c r="A155" s="355" t="s">
        <v>486</v>
      </c>
    </row>
    <row r="156" spans="1:1" x14ac:dyDescent="0.25">
      <c r="A156" s="355" t="s">
        <v>487</v>
      </c>
    </row>
    <row r="157" spans="1:1" x14ac:dyDescent="0.25">
      <c r="A157" s="355" t="s">
        <v>488</v>
      </c>
    </row>
    <row r="158" spans="1:1" x14ac:dyDescent="0.25">
      <c r="A158" s="355" t="s">
        <v>489</v>
      </c>
    </row>
    <row r="159" spans="1:1" x14ac:dyDescent="0.25">
      <c r="A159" s="355" t="s">
        <v>490</v>
      </c>
    </row>
    <row r="160" spans="1:1" x14ac:dyDescent="0.25">
      <c r="A160" s="355" t="s">
        <v>491</v>
      </c>
    </row>
    <row r="161" spans="1:1" x14ac:dyDescent="0.25">
      <c r="A161" s="355" t="s">
        <v>492</v>
      </c>
    </row>
    <row r="162" spans="1:1" x14ac:dyDescent="0.25">
      <c r="A162" s="355" t="s">
        <v>493</v>
      </c>
    </row>
    <row r="163" spans="1:1" x14ac:dyDescent="0.25">
      <c r="A163" s="355" t="s">
        <v>494</v>
      </c>
    </row>
    <row r="164" spans="1:1" x14ac:dyDescent="0.25">
      <c r="A164" s="355" t="s">
        <v>495</v>
      </c>
    </row>
    <row r="165" spans="1:1" x14ac:dyDescent="0.25">
      <c r="A165" s="355" t="s">
        <v>496</v>
      </c>
    </row>
    <row r="166" spans="1:1" x14ac:dyDescent="0.25">
      <c r="A166" s="355" t="s">
        <v>497</v>
      </c>
    </row>
    <row r="167" spans="1:1" x14ac:dyDescent="0.25">
      <c r="A167" s="355" t="s">
        <v>498</v>
      </c>
    </row>
    <row r="168" spans="1:1" x14ac:dyDescent="0.25">
      <c r="A168" s="355" t="s">
        <v>499</v>
      </c>
    </row>
    <row r="169" spans="1:1" x14ac:dyDescent="0.25">
      <c r="A169" s="355" t="s">
        <v>500</v>
      </c>
    </row>
  </sheetData>
  <sheetProtection password="8D29" sheet="1" objects="1" scenarios="1"/>
  <pageMargins left="0.7" right="0.7" top="0.78740157499999996" bottom="0.78740157499999996" header="0.3" footer="0.3"/>
  <pageSetup paperSize="9" scale="50" orientation="landscape" horizontalDpi="4294967293" verticalDpi="0" r:id="rId1"/>
  <ignoredErrors>
    <ignoredError sqref="D20"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A38"/>
  <sheetViews>
    <sheetView workbookViewId="0">
      <selection activeCell="L40" sqref="L40"/>
    </sheetView>
  </sheetViews>
  <sheetFormatPr defaultRowHeight="12.75" x14ac:dyDescent="0.2"/>
  <cols>
    <col min="1" max="16384" width="9.140625" style="527"/>
  </cols>
  <sheetData>
    <row r="2" spans="1:1" x14ac:dyDescent="0.2">
      <c r="A2" s="528" t="s">
        <v>51</v>
      </c>
    </row>
    <row r="3" spans="1:1" x14ac:dyDescent="0.2">
      <c r="A3" s="528" t="s">
        <v>53</v>
      </c>
    </row>
    <row r="4" spans="1:1" x14ac:dyDescent="0.2">
      <c r="A4" s="528" t="s">
        <v>54</v>
      </c>
    </row>
    <row r="5" spans="1:1" x14ac:dyDescent="0.2">
      <c r="A5" s="528" t="s">
        <v>55</v>
      </c>
    </row>
    <row r="6" spans="1:1" x14ac:dyDescent="0.2">
      <c r="A6" s="528" t="s">
        <v>71</v>
      </c>
    </row>
    <row r="7" spans="1:1" x14ac:dyDescent="0.2">
      <c r="A7" s="528" t="s">
        <v>74</v>
      </c>
    </row>
    <row r="8" spans="1:1" x14ac:dyDescent="0.2">
      <c r="A8" s="528" t="s">
        <v>78</v>
      </c>
    </row>
    <row r="9" spans="1:1" x14ac:dyDescent="0.2">
      <c r="A9" s="528" t="s">
        <v>80</v>
      </c>
    </row>
    <row r="10" spans="1:1" x14ac:dyDescent="0.2">
      <c r="A10" s="528" t="s">
        <v>82</v>
      </c>
    </row>
    <row r="11" spans="1:1" x14ac:dyDescent="0.2">
      <c r="A11" s="528" t="s">
        <v>84</v>
      </c>
    </row>
    <row r="12" spans="1:1" x14ac:dyDescent="0.2">
      <c r="A12" s="528" t="s">
        <v>86</v>
      </c>
    </row>
    <row r="13" spans="1:1" x14ac:dyDescent="0.2">
      <c r="A13" s="528" t="s">
        <v>88</v>
      </c>
    </row>
    <row r="14" spans="1:1" x14ac:dyDescent="0.2">
      <c r="A14" s="528" t="s">
        <v>90</v>
      </c>
    </row>
    <row r="15" spans="1:1" x14ac:dyDescent="0.2">
      <c r="A15" s="528" t="s">
        <v>92</v>
      </c>
    </row>
    <row r="16" spans="1:1" x14ac:dyDescent="0.2">
      <c r="A16" s="528" t="s">
        <v>94</v>
      </c>
    </row>
    <row r="17" spans="1:1" x14ac:dyDescent="0.2">
      <c r="A17" s="528" t="s">
        <v>96</v>
      </c>
    </row>
    <row r="18" spans="1:1" x14ac:dyDescent="0.2">
      <c r="A18" s="528" t="s">
        <v>98</v>
      </c>
    </row>
    <row r="19" spans="1:1" x14ac:dyDescent="0.2">
      <c r="A19" s="528" t="s">
        <v>101</v>
      </c>
    </row>
    <row r="20" spans="1:1" x14ac:dyDescent="0.2">
      <c r="A20" s="528" t="s">
        <v>103</v>
      </c>
    </row>
    <row r="21" spans="1:1" x14ac:dyDescent="0.2">
      <c r="A21" s="528" t="s">
        <v>105</v>
      </c>
    </row>
    <row r="22" spans="1:1" x14ac:dyDescent="0.2">
      <c r="A22" s="528" t="s">
        <v>107</v>
      </c>
    </row>
    <row r="23" spans="1:1" x14ac:dyDescent="0.2">
      <c r="A23" s="528" t="s">
        <v>109</v>
      </c>
    </row>
    <row r="24" spans="1:1" x14ac:dyDescent="0.2">
      <c r="A24" s="528" t="s">
        <v>111</v>
      </c>
    </row>
    <row r="25" spans="1:1" x14ac:dyDescent="0.2">
      <c r="A25" s="528" t="s">
        <v>113</v>
      </c>
    </row>
    <row r="26" spans="1:1" x14ac:dyDescent="0.2">
      <c r="A26" s="528" t="s">
        <v>115</v>
      </c>
    </row>
    <row r="27" spans="1:1" x14ac:dyDescent="0.2">
      <c r="A27" s="528" t="s">
        <v>117</v>
      </c>
    </row>
    <row r="28" spans="1:1" x14ac:dyDescent="0.2">
      <c r="A28" s="528" t="s">
        <v>118</v>
      </c>
    </row>
    <row r="29" spans="1:1" x14ac:dyDescent="0.2">
      <c r="A29" s="528"/>
    </row>
    <row r="30" spans="1:1" x14ac:dyDescent="0.2">
      <c r="A30" s="528"/>
    </row>
    <row r="31" spans="1:1" x14ac:dyDescent="0.2">
      <c r="A31" s="528"/>
    </row>
    <row r="32" spans="1:1" x14ac:dyDescent="0.2">
      <c r="A32" s="528"/>
    </row>
    <row r="33" spans="1:1" x14ac:dyDescent="0.2">
      <c r="A33" s="528"/>
    </row>
    <row r="34" spans="1:1" x14ac:dyDescent="0.2">
      <c r="A34" s="528"/>
    </row>
    <row r="35" spans="1:1" x14ac:dyDescent="0.2">
      <c r="A35" s="528"/>
    </row>
    <row r="36" spans="1:1" x14ac:dyDescent="0.2">
      <c r="A36" s="528"/>
    </row>
    <row r="37" spans="1:1" x14ac:dyDescent="0.2">
      <c r="A37" s="528"/>
    </row>
    <row r="38" spans="1:1" x14ac:dyDescent="0.2">
      <c r="A38" s="528"/>
    </row>
  </sheetData>
  <sheetProtection password="8D29" sheet="1" objects="1" scenarios="1"/>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8">
    <tabColor rgb="FF92D050"/>
  </sheetPr>
  <dimension ref="A1:EL101"/>
  <sheetViews>
    <sheetView topLeftCell="A46" zoomScale="82" zoomScaleNormal="82" workbookViewId="0">
      <selection activeCell="BT15" sqref="BT15"/>
    </sheetView>
  </sheetViews>
  <sheetFormatPr defaultRowHeight="15.75" x14ac:dyDescent="0.25"/>
  <cols>
    <col min="1" max="1" width="6.42578125" style="169" customWidth="1"/>
    <col min="2" max="2" width="27" style="201" bestFit="1" customWidth="1"/>
    <col min="3" max="3" width="43.85546875" style="119" bestFit="1" customWidth="1"/>
    <col min="4" max="4" width="9.5703125" style="119" bestFit="1" customWidth="1"/>
    <col min="5" max="5" width="10.28515625" style="119" bestFit="1" customWidth="1"/>
    <col min="6" max="6" width="18.5703125" style="119" bestFit="1" customWidth="1"/>
    <col min="7" max="7" width="8.5703125" style="119" bestFit="1" customWidth="1"/>
    <col min="8" max="8" width="16" style="306" bestFit="1" customWidth="1"/>
    <col min="9" max="10" width="12.85546875" style="306" bestFit="1" customWidth="1"/>
    <col min="11" max="12" width="17.85546875" style="306" bestFit="1" customWidth="1"/>
    <col min="13" max="13" width="15.140625" style="306" bestFit="1" customWidth="1"/>
    <col min="14" max="14" width="17.85546875" style="306" bestFit="1" customWidth="1"/>
    <col min="15" max="15" width="15.140625" style="306" bestFit="1" customWidth="1"/>
    <col min="16" max="16" width="14" style="306" bestFit="1" customWidth="1"/>
    <col min="17" max="17" width="12.28515625" style="306" bestFit="1" customWidth="1"/>
    <col min="18" max="18" width="11.28515625" style="306" bestFit="1" customWidth="1"/>
    <col min="19" max="19" width="12.42578125" style="306" bestFit="1" customWidth="1"/>
    <col min="20" max="21" width="17.85546875" style="306" bestFit="1" customWidth="1"/>
    <col min="22" max="22" width="15.140625" style="306" bestFit="1" customWidth="1"/>
    <col min="23" max="23" width="17.85546875" style="306" bestFit="1" customWidth="1"/>
    <col min="24" max="24" width="15.140625" style="306" bestFit="1" customWidth="1"/>
    <col min="25" max="25" width="12.42578125" style="306" bestFit="1" customWidth="1"/>
    <col min="26" max="31" width="18.42578125" style="306" bestFit="1" customWidth="1"/>
    <col min="32" max="32" width="17.85546875" style="306" bestFit="1" customWidth="1"/>
    <col min="33" max="33" width="15.140625" style="306" bestFit="1" customWidth="1"/>
    <col min="34" max="34" width="16.5703125" style="306" customWidth="1"/>
    <col min="35" max="37" width="9.5703125" style="306" bestFit="1" customWidth="1"/>
    <col min="38" max="38" width="15.140625" style="306" bestFit="1" customWidth="1"/>
    <col min="39" max="39" width="15.28515625" style="306" bestFit="1" customWidth="1"/>
    <col min="40" max="40" width="12.28515625" style="306" bestFit="1" customWidth="1"/>
    <col min="41" max="41" width="15.140625" style="306" bestFit="1" customWidth="1"/>
    <col min="42" max="43" width="12.42578125" style="306" bestFit="1" customWidth="1"/>
    <col min="44" max="45" width="15.140625" style="306" bestFit="1" customWidth="1"/>
    <col min="46" max="47" width="12.42578125" style="306" bestFit="1" customWidth="1"/>
    <col min="48" max="48" width="9.5703125" style="306" bestFit="1" customWidth="1"/>
    <col min="49" max="49" width="8.85546875" style="306" customWidth="1"/>
    <col min="50" max="50" width="10.140625" style="306" customWidth="1"/>
    <col min="51" max="51" width="10.5703125" style="306" customWidth="1"/>
    <col min="52" max="52" width="10.140625" style="306" customWidth="1"/>
    <col min="53" max="53" width="10.42578125" style="306" customWidth="1"/>
    <col min="54" max="54" width="9.85546875" style="306" customWidth="1"/>
    <col min="55" max="55" width="10.42578125" style="306" customWidth="1"/>
    <col min="56" max="66" width="8" style="306" bestFit="1" customWidth="1"/>
    <col min="67" max="67" width="13.28515625" style="306" bestFit="1" customWidth="1"/>
    <col min="68" max="68" width="11.28515625" style="306" customWidth="1"/>
    <col min="72" max="72" width="28.85546875" style="291" customWidth="1"/>
    <col min="73" max="73" width="27.5703125" style="291" customWidth="1"/>
    <col min="104" max="104" width="9.140625" customWidth="1"/>
  </cols>
  <sheetData>
    <row r="1" spans="1:73" s="222" customFormat="1" ht="31.5" customHeight="1" x14ac:dyDescent="0.25">
      <c r="A1" s="232">
        <v>1</v>
      </c>
      <c r="B1" s="202" t="s">
        <v>211</v>
      </c>
      <c r="C1" s="178">
        <f>'úvodní list'!$E$10</f>
        <v>0</v>
      </c>
      <c r="D1" s="178">
        <f>'úvodní list'!$E$11</f>
        <v>0</v>
      </c>
      <c r="E1" s="214">
        <f>'úvodní list'!$E$12</f>
        <v>0</v>
      </c>
      <c r="F1" s="214" t="str">
        <f>'úvodní list'!$E$13</f>
        <v>nevybráno</v>
      </c>
      <c r="G1" s="178">
        <f>'úvodní list'!$E$14</f>
        <v>0</v>
      </c>
      <c r="H1" s="295">
        <f>'část D zaměstnanci skutečnost'!$E$7</f>
        <v>0</v>
      </c>
      <c r="I1" s="295">
        <f>'část D zaměstnanci skutečnost'!$E$8</f>
        <v>0</v>
      </c>
      <c r="J1" s="295">
        <f>'část D zaměstnanci skutečnost'!$E$9</f>
        <v>0</v>
      </c>
      <c r="K1" s="295">
        <f>'část D zaměstnanci skutečnost'!$E$10</f>
        <v>0</v>
      </c>
      <c r="L1" s="295">
        <f>'část D zaměstnanci skutečnost'!$E$11</f>
        <v>0</v>
      </c>
      <c r="M1" s="295">
        <f>'část D zaměstnanci skutečnost'!$E$12</f>
        <v>0</v>
      </c>
      <c r="N1" s="295">
        <f>'část D zaměstnanci skutečnost'!$E$13</f>
        <v>0</v>
      </c>
      <c r="O1" s="295">
        <f>'část D zaměstnanci skutečnost'!$E$14</f>
        <v>0</v>
      </c>
      <c r="P1" s="295">
        <f>'část D zaměstnanci skutečnost'!$E$15</f>
        <v>0</v>
      </c>
      <c r="Q1" s="295">
        <f>'část D zaměstnanci skutečnost'!$E$16</f>
        <v>0</v>
      </c>
      <c r="R1" s="295">
        <f>'část D zaměstnanci skutečnost'!$E$17</f>
        <v>0</v>
      </c>
      <c r="S1" s="295">
        <f>'část D zaměstnanci skutečnost'!$E$18</f>
        <v>0</v>
      </c>
      <c r="T1" s="295">
        <f>'část D zaměstnanci skutečnost'!$E$19</f>
        <v>0</v>
      </c>
      <c r="U1" s="295">
        <f>'část D zaměstnanci skutečnost'!$E$20</f>
        <v>0</v>
      </c>
      <c r="V1" s="295">
        <f>'část D zaměstnanci skutečnost'!$E$21</f>
        <v>0</v>
      </c>
      <c r="W1" s="295">
        <f>'část D zaměstnanci skutečnost'!$E$22</f>
        <v>0</v>
      </c>
      <c r="X1" s="295">
        <f>'část D zaměstnanci skutečnost'!$E$23</f>
        <v>0</v>
      </c>
      <c r="Y1" s="295">
        <f>'část D zaměstnanci skutečnost'!$E$24</f>
        <v>0</v>
      </c>
      <c r="Z1" s="295">
        <f>'část D zaměstnanci skutečnost'!$E$25</f>
        <v>0</v>
      </c>
      <c r="AA1" s="296">
        <f>'část D zaměstnanci skutečnost'!$E$26</f>
        <v>0</v>
      </c>
      <c r="AB1" s="296">
        <f>'část D zaměstnanci skutečnost'!$E$27</f>
        <v>0</v>
      </c>
      <c r="AC1" s="296">
        <f>'část D zaměstnanci skutečnost'!$E$28</f>
        <v>0</v>
      </c>
      <c r="AD1" s="296">
        <f>'část D zaměstnanci skutečnost'!$E$29</f>
        <v>0</v>
      </c>
      <c r="AE1" s="296">
        <f>'část D zaměstnanci skutečnost'!$E$30</f>
        <v>0</v>
      </c>
      <c r="AF1" s="296">
        <f>'část D zaměstnanci skutečnost'!$E$31</f>
        <v>0</v>
      </c>
      <c r="AG1" s="296">
        <f>'část D zaměstnanci skutečnost'!$E$32</f>
        <v>0</v>
      </c>
      <c r="AH1" s="296">
        <f>'část D zaměstnanci skutečnost'!$E$33</f>
        <v>0</v>
      </c>
      <c r="AI1" s="296">
        <f>'část D zaměstnanci skutečnost'!$E$34</f>
        <v>0</v>
      </c>
      <c r="AJ1" s="296">
        <f>'část D zaměstnanci skutečnost'!$E$35</f>
        <v>0</v>
      </c>
      <c r="AK1" s="296">
        <f>'část D zaměstnanci skutečnost'!$E$36</f>
        <v>0</v>
      </c>
      <c r="AL1" s="296">
        <f>'část D zaměstnanci skutečnost'!$E$37</f>
        <v>0</v>
      </c>
      <c r="AM1" s="296">
        <f>'část D zaměstnanci skutečnost'!$E$38</f>
        <v>0</v>
      </c>
      <c r="AN1" s="296">
        <f>'část D zaměstnanci skutečnost'!$E$39</f>
        <v>0</v>
      </c>
      <c r="AO1" s="296">
        <f>'část D zaměstnanci skutečnost'!$E$40</f>
        <v>0</v>
      </c>
      <c r="AP1" s="296">
        <f>'část D zaměstnanci skutečnost'!$E$41</f>
        <v>0</v>
      </c>
      <c r="AQ1" s="296">
        <f>'část D zaměstnanci skutečnost'!$E$42</f>
        <v>0</v>
      </c>
      <c r="AR1" s="296">
        <f>'část D zaměstnanci skutečnost'!$E$43</f>
        <v>0</v>
      </c>
      <c r="AS1" s="296">
        <f>'část D zaměstnanci skutečnost'!$E$44</f>
        <v>0</v>
      </c>
      <c r="AT1" s="296">
        <f>'část D zaměstnanci skutečnost'!$E$45</f>
        <v>0</v>
      </c>
      <c r="AU1" s="296">
        <f>'část D zaměstnanci skutečnost'!$E$46</f>
        <v>0</v>
      </c>
      <c r="AV1" s="296">
        <f>'část D zaměstnanci skutečnost'!$E$47</f>
        <v>0</v>
      </c>
      <c r="AW1" s="296">
        <f>'část D zaměstnanci skutečnost'!$E$48</f>
        <v>0</v>
      </c>
      <c r="AX1" s="296">
        <f>'část D zaměstnanci skutečnost'!$E$49</f>
        <v>0</v>
      </c>
      <c r="AY1" s="296">
        <f>'část D zaměstnanci skutečnost'!$E$50</f>
        <v>0</v>
      </c>
      <c r="AZ1" s="296">
        <f>'část D zaměstnanci skutečnost'!$E$51</f>
        <v>0</v>
      </c>
      <c r="BA1" s="296">
        <f>'část D zaměstnanci skutečnost'!$E$52</f>
        <v>0</v>
      </c>
      <c r="BB1" s="296">
        <f>'část D zaměstnanci skutečnost'!$E$53</f>
        <v>0</v>
      </c>
      <c r="BC1" s="296">
        <f>'část D zaměstnanci skutečnost'!$E$54</f>
        <v>0</v>
      </c>
      <c r="BD1" s="297"/>
      <c r="BE1" s="297"/>
      <c r="BF1" s="297"/>
      <c r="BG1" s="297"/>
      <c r="BH1" s="297"/>
      <c r="BI1" s="297"/>
      <c r="BJ1" s="297"/>
      <c r="BK1" s="297"/>
      <c r="BL1" s="297"/>
      <c r="BM1" s="297"/>
      <c r="BN1" s="297"/>
      <c r="BO1" s="297"/>
      <c r="BP1" s="297"/>
      <c r="BT1" s="293">
        <f t="array" ref="BT1">SUM($H$44:$BP$44*H1:BP1)</f>
        <v>0</v>
      </c>
      <c r="BU1" s="311">
        <f>BT1*0.1</f>
        <v>0</v>
      </c>
    </row>
    <row r="2" spans="1:73" s="222" customFormat="1" ht="31.5" customHeight="1" x14ac:dyDescent="0.25">
      <c r="A2" s="232">
        <v>2</v>
      </c>
      <c r="B2" s="202" t="s">
        <v>212</v>
      </c>
      <c r="C2" s="178">
        <f>'úvodní list'!$E$10</f>
        <v>0</v>
      </c>
      <c r="D2" s="178">
        <f>'úvodní list'!$E$11</f>
        <v>0</v>
      </c>
      <c r="E2" s="214">
        <f>'úvodní list'!$E$12</f>
        <v>0</v>
      </c>
      <c r="F2" s="214" t="str">
        <f>'úvodní list'!$E$13</f>
        <v>nevybráno</v>
      </c>
      <c r="G2" s="178">
        <f>'úvodní list'!$E$14</f>
        <v>0</v>
      </c>
      <c r="H2" s="295">
        <f>'část D zaměstnanci skutečnost'!$F$7</f>
        <v>0</v>
      </c>
      <c r="I2" s="295">
        <f>'část D zaměstnanci skutečnost'!$F$8</f>
        <v>0</v>
      </c>
      <c r="J2" s="295">
        <f>'část D zaměstnanci skutečnost'!$F$9</f>
        <v>0</v>
      </c>
      <c r="K2" s="295">
        <f>'část D zaměstnanci skutečnost'!$F$10</f>
        <v>0</v>
      </c>
      <c r="L2" s="295">
        <f>'část D zaměstnanci skutečnost'!$F$11</f>
        <v>0</v>
      </c>
      <c r="M2" s="295">
        <f>'část D zaměstnanci skutečnost'!$F$12</f>
        <v>0</v>
      </c>
      <c r="N2" s="295">
        <f>'část D zaměstnanci skutečnost'!$F$13</f>
        <v>0</v>
      </c>
      <c r="O2" s="295">
        <f>'část D zaměstnanci skutečnost'!$F$14</f>
        <v>0</v>
      </c>
      <c r="P2" s="295">
        <f>'část D zaměstnanci skutečnost'!$F$15</f>
        <v>0</v>
      </c>
      <c r="Q2" s="295">
        <f>'část D zaměstnanci skutečnost'!$F$16</f>
        <v>0</v>
      </c>
      <c r="R2" s="295">
        <f>'část D zaměstnanci skutečnost'!$F$17</f>
        <v>0</v>
      </c>
      <c r="S2" s="295">
        <f>'část D zaměstnanci skutečnost'!$F$18</f>
        <v>0</v>
      </c>
      <c r="T2" s="295">
        <f>'část D zaměstnanci skutečnost'!$F$19</f>
        <v>0</v>
      </c>
      <c r="U2" s="295">
        <f>'část D zaměstnanci skutečnost'!$F$20</f>
        <v>0</v>
      </c>
      <c r="V2" s="295">
        <f>'část D zaměstnanci skutečnost'!$F$21</f>
        <v>0</v>
      </c>
      <c r="W2" s="295">
        <f>'část D zaměstnanci skutečnost'!$F$22</f>
        <v>0</v>
      </c>
      <c r="X2" s="295">
        <f>'část D zaměstnanci skutečnost'!$F$23</f>
        <v>0</v>
      </c>
      <c r="Y2" s="295">
        <f>'část D zaměstnanci skutečnost'!$F$24</f>
        <v>0</v>
      </c>
      <c r="Z2" s="295">
        <f>'část D zaměstnanci skutečnost'!$F$25</f>
        <v>0</v>
      </c>
      <c r="AA2" s="296">
        <f>'část D zaměstnanci skutečnost'!$F$26</f>
        <v>0</v>
      </c>
      <c r="AB2" s="296">
        <f>'část D zaměstnanci skutečnost'!$F$27</f>
        <v>0</v>
      </c>
      <c r="AC2" s="296">
        <f>'část D zaměstnanci skutečnost'!$F$28</f>
        <v>0</v>
      </c>
      <c r="AD2" s="296">
        <f>'část D zaměstnanci skutečnost'!$F$29</f>
        <v>0</v>
      </c>
      <c r="AE2" s="296">
        <f>'část D zaměstnanci skutečnost'!$F$30</f>
        <v>0</v>
      </c>
      <c r="AF2" s="296">
        <f>'část D zaměstnanci skutečnost'!$F$31</f>
        <v>0</v>
      </c>
      <c r="AG2" s="296">
        <f>'část D zaměstnanci skutečnost'!$F$32</f>
        <v>0</v>
      </c>
      <c r="AH2" s="296">
        <f>'část D zaměstnanci skutečnost'!$F$33</f>
        <v>0</v>
      </c>
      <c r="AI2" s="296">
        <f>'část D zaměstnanci skutečnost'!$F$34</f>
        <v>0</v>
      </c>
      <c r="AJ2" s="296">
        <f>'část D zaměstnanci skutečnost'!$F$35</f>
        <v>0</v>
      </c>
      <c r="AK2" s="296">
        <f>'část D zaměstnanci skutečnost'!$F$36</f>
        <v>0</v>
      </c>
      <c r="AL2" s="296">
        <f>'část D zaměstnanci skutečnost'!$F$37</f>
        <v>0</v>
      </c>
      <c r="AM2" s="296">
        <f>'část D zaměstnanci skutečnost'!$F$38</f>
        <v>0</v>
      </c>
      <c r="AN2" s="296">
        <f>'část D zaměstnanci skutečnost'!$F$39</f>
        <v>0</v>
      </c>
      <c r="AO2" s="296">
        <f>'část D zaměstnanci skutečnost'!$F$40</f>
        <v>0</v>
      </c>
      <c r="AP2" s="296">
        <f>'část D zaměstnanci skutečnost'!$F$41</f>
        <v>0</v>
      </c>
      <c r="AQ2" s="296">
        <f>'část D zaměstnanci skutečnost'!$F$42</f>
        <v>0</v>
      </c>
      <c r="AR2" s="296">
        <f>'část D zaměstnanci skutečnost'!$F$43</f>
        <v>0</v>
      </c>
      <c r="AS2" s="296">
        <f>'část D zaměstnanci skutečnost'!$F$44</f>
        <v>0</v>
      </c>
      <c r="AT2" s="296">
        <f>'část D zaměstnanci skutečnost'!$F$45</f>
        <v>0</v>
      </c>
      <c r="AU2" s="296">
        <f>'část D zaměstnanci skutečnost'!$F$46</f>
        <v>0</v>
      </c>
      <c r="AV2" s="296">
        <f>'část D zaměstnanci skutečnost'!$F$47</f>
        <v>0</v>
      </c>
      <c r="AW2" s="296">
        <f>'část D zaměstnanci skutečnost'!$F$48</f>
        <v>0</v>
      </c>
      <c r="AX2" s="296">
        <f>'část D zaměstnanci skutečnost'!$F$49</f>
        <v>0</v>
      </c>
      <c r="AY2" s="296">
        <f>'část D zaměstnanci skutečnost'!$F$50</f>
        <v>0</v>
      </c>
      <c r="AZ2" s="296">
        <f>'část D zaměstnanci skutečnost'!$F$51</f>
        <v>0</v>
      </c>
      <c r="BA2" s="296">
        <f>'část D zaměstnanci skutečnost'!$F$52</f>
        <v>0</v>
      </c>
      <c r="BB2" s="296">
        <f>'část D zaměstnanci skutečnost'!$F$53</f>
        <v>0</v>
      </c>
      <c r="BC2" s="296">
        <f>'část D zaměstnanci skutečnost'!$F$54</f>
        <v>0</v>
      </c>
      <c r="BD2" s="297"/>
      <c r="BE2" s="297"/>
      <c r="BF2" s="297"/>
      <c r="BG2" s="297"/>
      <c r="BH2" s="297"/>
      <c r="BI2" s="297"/>
      <c r="BJ2" s="297"/>
      <c r="BK2" s="297"/>
      <c r="BL2" s="297"/>
      <c r="BM2" s="297"/>
      <c r="BN2" s="297"/>
      <c r="BO2" s="297"/>
      <c r="BP2" s="297"/>
      <c r="BT2" s="293">
        <f t="array" ref="BT2">SUM($H$44:$BP$44*H2:BP2)</f>
        <v>0</v>
      </c>
      <c r="BU2" s="311">
        <f>BT2*0.2</f>
        <v>0</v>
      </c>
    </row>
    <row r="3" spans="1:73" s="222" customFormat="1" ht="31.5" customHeight="1" x14ac:dyDescent="0.25">
      <c r="A3" s="232">
        <v>3</v>
      </c>
      <c r="B3" s="202" t="s">
        <v>213</v>
      </c>
      <c r="C3" s="178">
        <f>'úvodní list'!$E$10</f>
        <v>0</v>
      </c>
      <c r="D3" s="178">
        <f>'úvodní list'!$E$11</f>
        <v>0</v>
      </c>
      <c r="E3" s="214">
        <f>'úvodní list'!$E$12</f>
        <v>0</v>
      </c>
      <c r="F3" s="214" t="str">
        <f>'úvodní list'!$E$13</f>
        <v>nevybráno</v>
      </c>
      <c r="G3" s="178">
        <f>'úvodní list'!$E$14</f>
        <v>0</v>
      </c>
      <c r="H3" s="296">
        <f>'část D zaměstnanci skutečnost'!$G$7</f>
        <v>0</v>
      </c>
      <c r="I3" s="296">
        <f>'část D zaměstnanci skutečnost'!$G$8</f>
        <v>0</v>
      </c>
      <c r="J3" s="296">
        <f>'část D zaměstnanci skutečnost'!$G$9</f>
        <v>0</v>
      </c>
      <c r="K3" s="296">
        <f>'část D zaměstnanci skutečnost'!$G$10</f>
        <v>0</v>
      </c>
      <c r="L3" s="296">
        <f>'část D zaměstnanci skutečnost'!$G$11</f>
        <v>0</v>
      </c>
      <c r="M3" s="296">
        <f>'část D zaměstnanci skutečnost'!$G$12</f>
        <v>0</v>
      </c>
      <c r="N3" s="296">
        <f>'část D zaměstnanci skutečnost'!$G$13</f>
        <v>0</v>
      </c>
      <c r="O3" s="296">
        <f>'část D zaměstnanci skutečnost'!$G$14</f>
        <v>0</v>
      </c>
      <c r="P3" s="296">
        <f>'část D zaměstnanci skutečnost'!$G$15</f>
        <v>0</v>
      </c>
      <c r="Q3" s="295">
        <f>'část D zaměstnanci skutečnost'!$G$16</f>
        <v>0</v>
      </c>
      <c r="R3" s="295">
        <f>'část D zaměstnanci skutečnost'!$G$17</f>
        <v>0</v>
      </c>
      <c r="S3" s="295">
        <f>'část D zaměstnanci skutečnost'!$G$18</f>
        <v>0</v>
      </c>
      <c r="T3" s="295">
        <f>'část D zaměstnanci skutečnost'!$G$19</f>
        <v>0</v>
      </c>
      <c r="U3" s="295">
        <f>'část D zaměstnanci skutečnost'!$G$20</f>
        <v>0</v>
      </c>
      <c r="V3" s="295">
        <f>'část D zaměstnanci skutečnost'!$G$21</f>
        <v>0</v>
      </c>
      <c r="W3" s="295">
        <f>'část D zaměstnanci skutečnost'!$G$22</f>
        <v>0</v>
      </c>
      <c r="X3" s="295">
        <f>'část D zaměstnanci skutečnost'!$G$23</f>
        <v>0</v>
      </c>
      <c r="Y3" s="295">
        <f>'část D zaměstnanci skutečnost'!$G$24</f>
        <v>0</v>
      </c>
      <c r="Z3" s="295">
        <f>'část D zaměstnanci skutečnost'!$G$25</f>
        <v>0</v>
      </c>
      <c r="AA3" s="296">
        <f>'část D zaměstnanci skutečnost'!$G$26</f>
        <v>0</v>
      </c>
      <c r="AB3" s="296">
        <f>'část D zaměstnanci skutečnost'!$G$27</f>
        <v>0</v>
      </c>
      <c r="AC3" s="296">
        <f>'část D zaměstnanci skutečnost'!$G$28</f>
        <v>0</v>
      </c>
      <c r="AD3" s="296">
        <f>'část D zaměstnanci skutečnost'!$G$29</f>
        <v>0</v>
      </c>
      <c r="AE3" s="296">
        <f>'část D zaměstnanci skutečnost'!$G$30</f>
        <v>0</v>
      </c>
      <c r="AF3" s="296">
        <f>'část D zaměstnanci skutečnost'!$G$31</f>
        <v>0</v>
      </c>
      <c r="AG3" s="296">
        <f>'část D zaměstnanci skutečnost'!$G$32</f>
        <v>0</v>
      </c>
      <c r="AH3" s="296">
        <f>'část D zaměstnanci skutečnost'!$G$33</f>
        <v>0</v>
      </c>
      <c r="AI3" s="296">
        <f>'část D zaměstnanci skutečnost'!$G$34</f>
        <v>0</v>
      </c>
      <c r="AJ3" s="296">
        <f>'část D zaměstnanci skutečnost'!$G$35</f>
        <v>0</v>
      </c>
      <c r="AK3" s="296">
        <f>'část D zaměstnanci skutečnost'!$G$36</f>
        <v>0</v>
      </c>
      <c r="AL3" s="296">
        <f>'část D zaměstnanci skutečnost'!$G$37</f>
        <v>0</v>
      </c>
      <c r="AM3" s="296">
        <f>'část D zaměstnanci skutečnost'!$G$38</f>
        <v>0</v>
      </c>
      <c r="AN3" s="296">
        <f>'část D zaměstnanci skutečnost'!$G$39</f>
        <v>0</v>
      </c>
      <c r="AO3" s="296">
        <f>'část D zaměstnanci skutečnost'!$G$40</f>
        <v>0</v>
      </c>
      <c r="AP3" s="296">
        <f>'část D zaměstnanci skutečnost'!$G$41</f>
        <v>0</v>
      </c>
      <c r="AQ3" s="296">
        <f>'část D zaměstnanci skutečnost'!$G$42</f>
        <v>0</v>
      </c>
      <c r="AR3" s="296">
        <f>'část D zaměstnanci skutečnost'!$G$43</f>
        <v>0</v>
      </c>
      <c r="AS3" s="296">
        <f>'část D zaměstnanci skutečnost'!$G$44</f>
        <v>0</v>
      </c>
      <c r="AT3" s="296">
        <f>'část D zaměstnanci skutečnost'!$G$45</f>
        <v>0</v>
      </c>
      <c r="AU3" s="296">
        <f>'část D zaměstnanci skutečnost'!$G$46</f>
        <v>0</v>
      </c>
      <c r="AV3" s="296">
        <f>'část D zaměstnanci skutečnost'!$G$47</f>
        <v>0</v>
      </c>
      <c r="AW3" s="296">
        <f>'část D zaměstnanci skutečnost'!$G$48</f>
        <v>0</v>
      </c>
      <c r="AX3" s="296">
        <f>'část D zaměstnanci skutečnost'!$G$49</f>
        <v>0</v>
      </c>
      <c r="AY3" s="296">
        <f>'část D zaměstnanci skutečnost'!$G$50</f>
        <v>0</v>
      </c>
      <c r="AZ3" s="296">
        <f>'část D zaměstnanci skutečnost'!$G$51</f>
        <v>0</v>
      </c>
      <c r="BA3" s="296">
        <f>'část D zaměstnanci skutečnost'!$G$52</f>
        <v>0</v>
      </c>
      <c r="BB3" s="296">
        <f>'část D zaměstnanci skutečnost'!$G$53</f>
        <v>0</v>
      </c>
      <c r="BC3" s="296">
        <f>'část D zaměstnanci skutečnost'!$G$54</f>
        <v>0</v>
      </c>
      <c r="BD3" s="297"/>
      <c r="BE3" s="297"/>
      <c r="BF3" s="297"/>
      <c r="BG3" s="297"/>
      <c r="BH3" s="297"/>
      <c r="BI3" s="297"/>
      <c r="BJ3" s="297"/>
      <c r="BK3" s="297"/>
      <c r="BL3" s="297"/>
      <c r="BM3" s="297"/>
      <c r="BN3" s="297"/>
      <c r="BO3" s="297"/>
      <c r="BP3" s="297"/>
      <c r="BT3" s="293">
        <f t="array" ref="BT3">SUM($H$44:$BP$44*H3:BP3)</f>
        <v>0</v>
      </c>
      <c r="BU3" s="311">
        <f>BT3*0.3</f>
        <v>0</v>
      </c>
    </row>
    <row r="4" spans="1:73" s="222" customFormat="1" ht="31.5" customHeight="1" x14ac:dyDescent="0.25">
      <c r="A4" s="232">
        <v>4</v>
      </c>
      <c r="B4" s="202" t="s">
        <v>214</v>
      </c>
      <c r="C4" s="178">
        <f>'úvodní list'!$E$10</f>
        <v>0</v>
      </c>
      <c r="D4" s="178">
        <f>'úvodní list'!$E$11</f>
        <v>0</v>
      </c>
      <c r="E4" s="214">
        <f>'úvodní list'!$E$12</f>
        <v>0</v>
      </c>
      <c r="F4" s="214" t="str">
        <f>'úvodní list'!$E$13</f>
        <v>nevybráno</v>
      </c>
      <c r="G4" s="178">
        <f>'úvodní list'!$E$14</f>
        <v>0</v>
      </c>
      <c r="H4" s="295">
        <f>'část D zaměstnanci skutečnost'!$H$7</f>
        <v>0</v>
      </c>
      <c r="I4" s="295">
        <f>'část D zaměstnanci skutečnost'!$H$8</f>
        <v>0</v>
      </c>
      <c r="J4" s="295">
        <f>'část D zaměstnanci skutečnost'!$H$9</f>
        <v>0</v>
      </c>
      <c r="K4" s="295">
        <f>'část D zaměstnanci skutečnost'!$H$10</f>
        <v>0</v>
      </c>
      <c r="L4" s="295">
        <f>'část D zaměstnanci skutečnost'!$H$11</f>
        <v>0</v>
      </c>
      <c r="M4" s="295">
        <f>'část D zaměstnanci skutečnost'!$H$12</f>
        <v>0</v>
      </c>
      <c r="N4" s="295">
        <f>'část D zaměstnanci skutečnost'!$H$13</f>
        <v>0</v>
      </c>
      <c r="O4" s="295">
        <f>'část D zaměstnanci skutečnost'!$H$14</f>
        <v>0</v>
      </c>
      <c r="P4" s="295">
        <f>'část D zaměstnanci skutečnost'!$H$15</f>
        <v>0</v>
      </c>
      <c r="Q4" s="295">
        <f>'část D zaměstnanci skutečnost'!$H$16</f>
        <v>0</v>
      </c>
      <c r="R4" s="295">
        <f>'část D zaměstnanci skutečnost'!$H$17</f>
        <v>0</v>
      </c>
      <c r="S4" s="295">
        <f>'část D zaměstnanci skutečnost'!$H$18</f>
        <v>0</v>
      </c>
      <c r="T4" s="295">
        <f>'část D zaměstnanci skutečnost'!$H$19</f>
        <v>0</v>
      </c>
      <c r="U4" s="295">
        <f>'část D zaměstnanci skutečnost'!$H$20</f>
        <v>0</v>
      </c>
      <c r="V4" s="295">
        <f>'část D zaměstnanci skutečnost'!$H$21</f>
        <v>0</v>
      </c>
      <c r="W4" s="295">
        <f>'část D zaměstnanci skutečnost'!$H$22</f>
        <v>0</v>
      </c>
      <c r="X4" s="295">
        <f>'část D zaměstnanci skutečnost'!$H$23</f>
        <v>0</v>
      </c>
      <c r="Y4" s="295">
        <f>'část D zaměstnanci skutečnost'!$H$24</f>
        <v>0</v>
      </c>
      <c r="Z4" s="295">
        <f>'část D zaměstnanci skutečnost'!$H$25</f>
        <v>0</v>
      </c>
      <c r="AA4" s="296">
        <f>'část D zaměstnanci skutečnost'!$H$26</f>
        <v>0</v>
      </c>
      <c r="AB4" s="296">
        <f>'část D zaměstnanci skutečnost'!$H$27</f>
        <v>0</v>
      </c>
      <c r="AC4" s="296">
        <f>'část D zaměstnanci skutečnost'!$H$28</f>
        <v>0</v>
      </c>
      <c r="AD4" s="296">
        <f>'část D zaměstnanci skutečnost'!$H$29</f>
        <v>0</v>
      </c>
      <c r="AE4" s="296">
        <f>'část D zaměstnanci skutečnost'!$H$30</f>
        <v>0</v>
      </c>
      <c r="AF4" s="296">
        <f>'část D zaměstnanci skutečnost'!$H$31</f>
        <v>0</v>
      </c>
      <c r="AG4" s="296">
        <f>'část D zaměstnanci skutečnost'!$H$32</f>
        <v>0</v>
      </c>
      <c r="AH4" s="296">
        <f>'část D zaměstnanci skutečnost'!$H$33</f>
        <v>0</v>
      </c>
      <c r="AI4" s="296">
        <f>'část D zaměstnanci skutečnost'!$H$34</f>
        <v>0</v>
      </c>
      <c r="AJ4" s="296">
        <f>'část D zaměstnanci skutečnost'!$H$35</f>
        <v>0</v>
      </c>
      <c r="AK4" s="296">
        <f>'část D zaměstnanci skutečnost'!$H$36</f>
        <v>0</v>
      </c>
      <c r="AL4" s="296">
        <f>'část D zaměstnanci skutečnost'!$H$37</f>
        <v>0</v>
      </c>
      <c r="AM4" s="296">
        <f>'část D zaměstnanci skutečnost'!$H$38</f>
        <v>0</v>
      </c>
      <c r="AN4" s="296">
        <f>'část D zaměstnanci skutečnost'!$H$39</f>
        <v>0</v>
      </c>
      <c r="AO4" s="296">
        <f>'část D zaměstnanci skutečnost'!$H$40</f>
        <v>0</v>
      </c>
      <c r="AP4" s="296">
        <f>'část D zaměstnanci skutečnost'!$H$41</f>
        <v>0</v>
      </c>
      <c r="AQ4" s="296">
        <f>'část D zaměstnanci skutečnost'!$H$42</f>
        <v>0</v>
      </c>
      <c r="AR4" s="296">
        <f>'část D zaměstnanci skutečnost'!$H$43</f>
        <v>0</v>
      </c>
      <c r="AS4" s="296">
        <f>'část D zaměstnanci skutečnost'!$H$44</f>
        <v>0</v>
      </c>
      <c r="AT4" s="296">
        <f>'část D zaměstnanci skutečnost'!$H$45</f>
        <v>0</v>
      </c>
      <c r="AU4" s="296">
        <f>'část D zaměstnanci skutečnost'!$H$46</f>
        <v>0</v>
      </c>
      <c r="AV4" s="296">
        <f>'část D zaměstnanci skutečnost'!$H$47</f>
        <v>0</v>
      </c>
      <c r="AW4" s="296">
        <f>'část D zaměstnanci skutečnost'!$H$48</f>
        <v>0</v>
      </c>
      <c r="AX4" s="296">
        <f>'část D zaměstnanci skutečnost'!$H$49</f>
        <v>0</v>
      </c>
      <c r="AY4" s="296">
        <f>'část D zaměstnanci skutečnost'!$H$50</f>
        <v>0</v>
      </c>
      <c r="AZ4" s="296">
        <f>'část D zaměstnanci skutečnost'!$H$51</f>
        <v>0</v>
      </c>
      <c r="BA4" s="296">
        <f>'část D zaměstnanci skutečnost'!$H$52</f>
        <v>0</v>
      </c>
      <c r="BB4" s="296">
        <f>'část D zaměstnanci skutečnost'!$H$53</f>
        <v>0</v>
      </c>
      <c r="BC4" s="296">
        <f>'část D zaměstnanci skutečnost'!$H$54</f>
        <v>0</v>
      </c>
      <c r="BD4" s="297"/>
      <c r="BE4" s="297"/>
      <c r="BF4" s="297"/>
      <c r="BG4" s="297"/>
      <c r="BH4" s="297"/>
      <c r="BI4" s="297"/>
      <c r="BJ4" s="297"/>
      <c r="BK4" s="297"/>
      <c r="BL4" s="297"/>
      <c r="BM4" s="297"/>
      <c r="BN4" s="297"/>
      <c r="BO4" s="297"/>
      <c r="BP4" s="297"/>
      <c r="BT4" s="293">
        <f t="array" ref="BT4">SUM($H$44:$BP$44*H4:BP4)</f>
        <v>0</v>
      </c>
      <c r="BU4" s="311">
        <f>BT4*0.4</f>
        <v>0</v>
      </c>
    </row>
    <row r="5" spans="1:73" s="222" customFormat="1" ht="31.5" customHeight="1" x14ac:dyDescent="0.25">
      <c r="A5" s="232">
        <v>5</v>
      </c>
      <c r="B5" s="202" t="s">
        <v>215</v>
      </c>
      <c r="C5" s="178">
        <f>'úvodní list'!$E$10</f>
        <v>0</v>
      </c>
      <c r="D5" s="178">
        <f>'úvodní list'!$E$11</f>
        <v>0</v>
      </c>
      <c r="E5" s="214">
        <f>'úvodní list'!$E$12</f>
        <v>0</v>
      </c>
      <c r="F5" s="214" t="str">
        <f>'úvodní list'!$E$13</f>
        <v>nevybráno</v>
      </c>
      <c r="G5" s="178">
        <f>'úvodní list'!$E$14</f>
        <v>0</v>
      </c>
      <c r="H5" s="295">
        <f>'část D zaměstnanci skutečnost'!$I$7</f>
        <v>0</v>
      </c>
      <c r="I5" s="295">
        <f>'část D zaměstnanci skutečnost'!$I$8</f>
        <v>0</v>
      </c>
      <c r="J5" s="295">
        <f>'část D zaměstnanci skutečnost'!$I$9</f>
        <v>0</v>
      </c>
      <c r="K5" s="295">
        <f>'část D zaměstnanci skutečnost'!$I$10</f>
        <v>0</v>
      </c>
      <c r="L5" s="295">
        <f>'část D zaměstnanci skutečnost'!$I$11</f>
        <v>0</v>
      </c>
      <c r="M5" s="295">
        <f>'část D zaměstnanci skutečnost'!$I$12</f>
        <v>0</v>
      </c>
      <c r="N5" s="295">
        <f>'část D zaměstnanci skutečnost'!$I$13</f>
        <v>0</v>
      </c>
      <c r="O5" s="295">
        <f>'část D zaměstnanci skutečnost'!$I$14</f>
        <v>0</v>
      </c>
      <c r="P5" s="295">
        <f>'část D zaměstnanci skutečnost'!$I$15</f>
        <v>0</v>
      </c>
      <c r="Q5" s="295">
        <f>'část D zaměstnanci skutečnost'!$I$16</f>
        <v>0</v>
      </c>
      <c r="R5" s="295">
        <f>'část D zaměstnanci skutečnost'!$I$17</f>
        <v>0</v>
      </c>
      <c r="S5" s="295">
        <f>'část D zaměstnanci skutečnost'!$I$18</f>
        <v>0</v>
      </c>
      <c r="T5" s="295">
        <f>'část D zaměstnanci skutečnost'!$I$19</f>
        <v>0</v>
      </c>
      <c r="U5" s="295">
        <f>'část D zaměstnanci skutečnost'!$I$20</f>
        <v>0</v>
      </c>
      <c r="V5" s="295">
        <f>'část D zaměstnanci skutečnost'!$I$21</f>
        <v>0</v>
      </c>
      <c r="W5" s="295">
        <f>'část D zaměstnanci skutečnost'!$I$22</f>
        <v>0</v>
      </c>
      <c r="X5" s="295">
        <f>'část D zaměstnanci skutečnost'!$I$23</f>
        <v>0</v>
      </c>
      <c r="Y5" s="295">
        <f>'část D zaměstnanci skutečnost'!$I$24</f>
        <v>0</v>
      </c>
      <c r="Z5" s="295">
        <f>'část D zaměstnanci skutečnost'!$I$25</f>
        <v>0</v>
      </c>
      <c r="AA5" s="296">
        <f>'část D zaměstnanci skutečnost'!$I$26</f>
        <v>0</v>
      </c>
      <c r="AB5" s="296">
        <f>'část D zaměstnanci skutečnost'!$I$27</f>
        <v>0</v>
      </c>
      <c r="AC5" s="296">
        <f>'část D zaměstnanci skutečnost'!$I$28</f>
        <v>0</v>
      </c>
      <c r="AD5" s="296">
        <f>'část D zaměstnanci skutečnost'!$I$29</f>
        <v>0</v>
      </c>
      <c r="AE5" s="296">
        <f>'část D zaměstnanci skutečnost'!$I$30</f>
        <v>0</v>
      </c>
      <c r="AF5" s="296">
        <f>'část D zaměstnanci skutečnost'!$I$31</f>
        <v>0</v>
      </c>
      <c r="AG5" s="296">
        <f>'část D zaměstnanci skutečnost'!$I$32</f>
        <v>0</v>
      </c>
      <c r="AH5" s="296">
        <f>'část D zaměstnanci skutečnost'!$I$33</f>
        <v>0</v>
      </c>
      <c r="AI5" s="296">
        <f>'část D zaměstnanci skutečnost'!$I$34</f>
        <v>0</v>
      </c>
      <c r="AJ5" s="296">
        <f>'část D zaměstnanci skutečnost'!$I$35</f>
        <v>0</v>
      </c>
      <c r="AK5" s="296">
        <f>'část D zaměstnanci skutečnost'!$I$36</f>
        <v>0</v>
      </c>
      <c r="AL5" s="296">
        <f>'část D zaměstnanci skutečnost'!$I$37</f>
        <v>0</v>
      </c>
      <c r="AM5" s="296">
        <f>'část D zaměstnanci skutečnost'!$I$38</f>
        <v>0</v>
      </c>
      <c r="AN5" s="296">
        <f>'část D zaměstnanci skutečnost'!$I$39</f>
        <v>0</v>
      </c>
      <c r="AO5" s="296">
        <f>'část D zaměstnanci skutečnost'!$I$40</f>
        <v>0</v>
      </c>
      <c r="AP5" s="296">
        <f>'část D zaměstnanci skutečnost'!$I$41</f>
        <v>0</v>
      </c>
      <c r="AQ5" s="296">
        <f>'část D zaměstnanci skutečnost'!$I$42</f>
        <v>0</v>
      </c>
      <c r="AR5" s="296">
        <f>'část D zaměstnanci skutečnost'!$I$43</f>
        <v>0</v>
      </c>
      <c r="AS5" s="296">
        <f>'část D zaměstnanci skutečnost'!$I$44</f>
        <v>0</v>
      </c>
      <c r="AT5" s="296">
        <f>'část D zaměstnanci skutečnost'!$I$45</f>
        <v>0</v>
      </c>
      <c r="AU5" s="296">
        <f>'část D zaměstnanci skutečnost'!$I$46</f>
        <v>0</v>
      </c>
      <c r="AV5" s="296">
        <f>'část D zaměstnanci skutečnost'!$I$47</f>
        <v>0</v>
      </c>
      <c r="AW5" s="296">
        <f>'část D zaměstnanci skutečnost'!$I$48</f>
        <v>0</v>
      </c>
      <c r="AX5" s="296">
        <f>'část D zaměstnanci skutečnost'!$I$49</f>
        <v>0</v>
      </c>
      <c r="AY5" s="296">
        <f>'část D zaměstnanci skutečnost'!$I$50</f>
        <v>0</v>
      </c>
      <c r="AZ5" s="296">
        <f>'část D zaměstnanci skutečnost'!$I$51</f>
        <v>0</v>
      </c>
      <c r="BA5" s="296">
        <f>'část D zaměstnanci skutečnost'!$I$52</f>
        <v>0</v>
      </c>
      <c r="BB5" s="296">
        <f>'část D zaměstnanci skutečnost'!$I$53</f>
        <v>0</v>
      </c>
      <c r="BC5" s="296">
        <f>'část D zaměstnanci skutečnost'!$I$54</f>
        <v>0</v>
      </c>
      <c r="BD5" s="297"/>
      <c r="BE5" s="297"/>
      <c r="BF5" s="297"/>
      <c r="BG5" s="297"/>
      <c r="BH5" s="297"/>
      <c r="BI5" s="297"/>
      <c r="BJ5" s="297"/>
      <c r="BK5" s="297"/>
      <c r="BL5" s="297"/>
      <c r="BM5" s="297"/>
      <c r="BN5" s="297"/>
      <c r="BO5" s="297"/>
      <c r="BP5" s="297"/>
      <c r="BT5" s="293">
        <f t="array" ref="BT5">SUM($H$44:$BP$44*H5:BP5)</f>
        <v>0</v>
      </c>
      <c r="BU5" s="311">
        <f>BT5*0.5</f>
        <v>0</v>
      </c>
    </row>
    <row r="6" spans="1:73" s="222" customFormat="1" ht="31.5" customHeight="1" x14ac:dyDescent="0.25">
      <c r="A6" s="232">
        <v>6</v>
      </c>
      <c r="B6" s="202" t="s">
        <v>216</v>
      </c>
      <c r="C6" s="178">
        <f>'úvodní list'!$E$10</f>
        <v>0</v>
      </c>
      <c r="D6" s="178">
        <f>'úvodní list'!$E$11</f>
        <v>0</v>
      </c>
      <c r="E6" s="214">
        <f>'úvodní list'!$E$12</f>
        <v>0</v>
      </c>
      <c r="F6" s="214" t="str">
        <f>'úvodní list'!$E$13</f>
        <v>nevybráno</v>
      </c>
      <c r="G6" s="178">
        <f>'úvodní list'!$E$14</f>
        <v>0</v>
      </c>
      <c r="H6" s="295">
        <f>'část D zaměstnanci skutečnost'!$J$7</f>
        <v>0</v>
      </c>
      <c r="I6" s="295">
        <f>'část D zaměstnanci skutečnost'!$J$8</f>
        <v>0</v>
      </c>
      <c r="J6" s="295">
        <f>'část D zaměstnanci skutečnost'!$J$9</f>
        <v>0</v>
      </c>
      <c r="K6" s="295">
        <f>'část D zaměstnanci skutečnost'!$J$10</f>
        <v>0</v>
      </c>
      <c r="L6" s="295">
        <f>'část D zaměstnanci skutečnost'!$J$11</f>
        <v>0</v>
      </c>
      <c r="M6" s="295">
        <f>'část D zaměstnanci skutečnost'!$J$12</f>
        <v>0</v>
      </c>
      <c r="N6" s="295">
        <f>'část D zaměstnanci skutečnost'!$J$13</f>
        <v>0</v>
      </c>
      <c r="O6" s="295">
        <f>'část D zaměstnanci skutečnost'!$J$14</f>
        <v>0</v>
      </c>
      <c r="P6" s="295">
        <f>'část D zaměstnanci skutečnost'!$J$15</f>
        <v>0</v>
      </c>
      <c r="Q6" s="295">
        <f>'část D zaměstnanci skutečnost'!$J$16</f>
        <v>0</v>
      </c>
      <c r="R6" s="295">
        <f>'část D zaměstnanci skutečnost'!$J$17</f>
        <v>0</v>
      </c>
      <c r="S6" s="295">
        <f>'část D zaměstnanci skutečnost'!$J$18</f>
        <v>0</v>
      </c>
      <c r="T6" s="295">
        <f>'část D zaměstnanci skutečnost'!$J$19</f>
        <v>0</v>
      </c>
      <c r="U6" s="295">
        <f>'část D zaměstnanci skutečnost'!$J$20</f>
        <v>0</v>
      </c>
      <c r="V6" s="295">
        <f>'část D zaměstnanci skutečnost'!$J$21</f>
        <v>0</v>
      </c>
      <c r="W6" s="295">
        <f>'část D zaměstnanci skutečnost'!$J$22</f>
        <v>0</v>
      </c>
      <c r="X6" s="295">
        <f>'část D zaměstnanci skutečnost'!$J$23</f>
        <v>0</v>
      </c>
      <c r="Y6" s="295">
        <f>'část D zaměstnanci skutečnost'!$J$24</f>
        <v>0</v>
      </c>
      <c r="Z6" s="295">
        <f>'část D zaměstnanci skutečnost'!$J$25</f>
        <v>0</v>
      </c>
      <c r="AA6" s="296">
        <f>'část D zaměstnanci skutečnost'!$J$26</f>
        <v>0</v>
      </c>
      <c r="AB6" s="296">
        <f>'část D zaměstnanci skutečnost'!$J$27</f>
        <v>0</v>
      </c>
      <c r="AC6" s="296">
        <f>'část D zaměstnanci skutečnost'!$J$28</f>
        <v>0</v>
      </c>
      <c r="AD6" s="296">
        <f>'část D zaměstnanci skutečnost'!$J$29</f>
        <v>0</v>
      </c>
      <c r="AE6" s="296">
        <f>'část D zaměstnanci skutečnost'!$J$30</f>
        <v>0</v>
      </c>
      <c r="AF6" s="296">
        <f>'část D zaměstnanci skutečnost'!$J$31</f>
        <v>0</v>
      </c>
      <c r="AG6" s="296">
        <f>'část D zaměstnanci skutečnost'!$J$32</f>
        <v>0</v>
      </c>
      <c r="AH6" s="296">
        <f>'část D zaměstnanci skutečnost'!$J$33</f>
        <v>0</v>
      </c>
      <c r="AI6" s="296">
        <f>'část D zaměstnanci skutečnost'!$J$34</f>
        <v>0</v>
      </c>
      <c r="AJ6" s="296">
        <f>'část D zaměstnanci skutečnost'!$J$35</f>
        <v>0</v>
      </c>
      <c r="AK6" s="296">
        <f>'část D zaměstnanci skutečnost'!$J$36</f>
        <v>0</v>
      </c>
      <c r="AL6" s="296">
        <f>'část D zaměstnanci skutečnost'!$J$37</f>
        <v>0</v>
      </c>
      <c r="AM6" s="296">
        <f>'část D zaměstnanci skutečnost'!$J$38</f>
        <v>0</v>
      </c>
      <c r="AN6" s="296">
        <f>'část D zaměstnanci skutečnost'!$J$39</f>
        <v>0</v>
      </c>
      <c r="AO6" s="296">
        <f>'část D zaměstnanci skutečnost'!$J$40</f>
        <v>0</v>
      </c>
      <c r="AP6" s="296">
        <f>'část D zaměstnanci skutečnost'!$J$41</f>
        <v>0</v>
      </c>
      <c r="AQ6" s="296">
        <f>'část D zaměstnanci skutečnost'!$J$42</f>
        <v>0</v>
      </c>
      <c r="AR6" s="296">
        <f>'část D zaměstnanci skutečnost'!$J$43</f>
        <v>0</v>
      </c>
      <c r="AS6" s="296">
        <f>'část D zaměstnanci skutečnost'!$J$44</f>
        <v>0</v>
      </c>
      <c r="AT6" s="296">
        <f>'část D zaměstnanci skutečnost'!$J$45</f>
        <v>0</v>
      </c>
      <c r="AU6" s="296">
        <f>'část D zaměstnanci skutečnost'!$J$46</f>
        <v>0</v>
      </c>
      <c r="AV6" s="296">
        <f>'část D zaměstnanci skutečnost'!$J$47</f>
        <v>0</v>
      </c>
      <c r="AW6" s="296">
        <f>'část D zaměstnanci skutečnost'!$J$48</f>
        <v>0</v>
      </c>
      <c r="AX6" s="296">
        <f>'část D zaměstnanci skutečnost'!$J$49</f>
        <v>0</v>
      </c>
      <c r="AY6" s="296">
        <f>'část D zaměstnanci skutečnost'!$J$50</f>
        <v>0</v>
      </c>
      <c r="AZ6" s="296">
        <f>'část D zaměstnanci skutečnost'!$J$51</f>
        <v>0</v>
      </c>
      <c r="BA6" s="296">
        <f>'část D zaměstnanci skutečnost'!$J$52</f>
        <v>0</v>
      </c>
      <c r="BB6" s="296">
        <f>'část D zaměstnanci skutečnost'!$J$53</f>
        <v>0</v>
      </c>
      <c r="BC6" s="296">
        <f>'část D zaměstnanci skutečnost'!$J$54</f>
        <v>0</v>
      </c>
      <c r="BD6" s="297"/>
      <c r="BE6" s="297"/>
      <c r="BF6" s="297"/>
      <c r="BG6" s="297"/>
      <c r="BH6" s="297"/>
      <c r="BI6" s="297"/>
      <c r="BJ6" s="297"/>
      <c r="BK6" s="297"/>
      <c r="BL6" s="297"/>
      <c r="BM6" s="297"/>
      <c r="BN6" s="297"/>
      <c r="BO6" s="297"/>
      <c r="BP6" s="297"/>
      <c r="BT6" s="293">
        <f t="array" ref="BT6">SUM($H$44:$BP$44*H6:BP6)</f>
        <v>0</v>
      </c>
      <c r="BU6" s="311">
        <f>BT6*0.6</f>
        <v>0</v>
      </c>
    </row>
    <row r="7" spans="1:73" s="222" customFormat="1" x14ac:dyDescent="0.25">
      <c r="A7" s="232">
        <v>11</v>
      </c>
      <c r="B7" s="202" t="s">
        <v>211</v>
      </c>
      <c r="C7" s="178">
        <f>'úvodní list'!$E$10</f>
        <v>0</v>
      </c>
      <c r="D7" s="178">
        <f>'úvodní list'!$E$11</f>
        <v>0</v>
      </c>
      <c r="E7" s="178">
        <f>'úvodní list'!$E$12</f>
        <v>0</v>
      </c>
      <c r="F7" s="178" t="str">
        <f>'úvodní list'!$E$13</f>
        <v>nevybráno</v>
      </c>
      <c r="G7" s="178">
        <f>'úvodní list'!$E$14</f>
        <v>0</v>
      </c>
      <c r="H7" s="295">
        <f>'část D zaměstnanci skutečnost'!$E$59</f>
        <v>0</v>
      </c>
      <c r="I7" s="295">
        <f>'část D zaměstnanci skutečnost'!$E$60</f>
        <v>0</v>
      </c>
      <c r="J7" s="295">
        <f>'část D zaměstnanci skutečnost'!$E$61</f>
        <v>0</v>
      </c>
      <c r="K7" s="295">
        <f>'část D zaměstnanci skutečnost'!$E$62</f>
        <v>0</v>
      </c>
      <c r="L7" s="295">
        <f>'část D zaměstnanci skutečnost'!$E$63</f>
        <v>0</v>
      </c>
      <c r="M7" s="295">
        <f>'část D zaměstnanci skutečnost'!$E$64</f>
        <v>0</v>
      </c>
      <c r="N7" s="295">
        <f>'část D zaměstnanci skutečnost'!$E$65</f>
        <v>0</v>
      </c>
      <c r="O7" s="295">
        <f>'část D zaměstnanci skutečnost'!$E$66</f>
        <v>0</v>
      </c>
      <c r="P7" s="295">
        <f>'část D zaměstnanci skutečnost'!$E$67</f>
        <v>0</v>
      </c>
      <c r="Q7" s="295">
        <f>'část D zaměstnanci skutečnost'!$E$68</f>
        <v>0</v>
      </c>
      <c r="R7" s="295">
        <f>'část D zaměstnanci skutečnost'!$E$69</f>
        <v>0</v>
      </c>
      <c r="S7" s="295">
        <f>'část D zaměstnanci skutečnost'!$E$70</f>
        <v>0</v>
      </c>
      <c r="T7" s="295">
        <f>'část D zaměstnanci skutečnost'!$E$71</f>
        <v>0</v>
      </c>
      <c r="U7" s="295">
        <f>'část D zaměstnanci skutečnost'!$E$72</f>
        <v>0</v>
      </c>
      <c r="V7" s="295">
        <f>'část D zaměstnanci skutečnost'!$E$73</f>
        <v>0</v>
      </c>
      <c r="W7" s="295">
        <f>'část D zaměstnanci skutečnost'!$E$74</f>
        <v>0</v>
      </c>
      <c r="X7" s="295">
        <f>'část D zaměstnanci skutečnost'!$E$75</f>
        <v>0</v>
      </c>
      <c r="Y7" s="295">
        <f>'část D zaměstnanci skutečnost'!$E$76</f>
        <v>0</v>
      </c>
      <c r="Z7" s="295">
        <f>'část D zaměstnanci skutečnost'!$E$77</f>
        <v>0</v>
      </c>
      <c r="AA7" s="296">
        <f>'část D zaměstnanci skutečnost'!$E$78</f>
        <v>0</v>
      </c>
      <c r="AB7" s="296">
        <f>'část D zaměstnanci skutečnost'!$E$79</f>
        <v>0</v>
      </c>
      <c r="AC7" s="296">
        <f>'část D zaměstnanci skutečnost'!$E$80</f>
        <v>0</v>
      </c>
      <c r="AD7" s="296">
        <f>'část D zaměstnanci skutečnost'!$E$81</f>
        <v>0</v>
      </c>
      <c r="AE7" s="296">
        <f>'část D zaměstnanci skutečnost'!$E$82</f>
        <v>0</v>
      </c>
      <c r="AF7" s="295">
        <f>'část D zaměstnanci skutečnost'!$E$83</f>
        <v>0</v>
      </c>
      <c r="AG7" s="295">
        <f>'část D zaměstnanci skutečnost'!$E$84</f>
        <v>0</v>
      </c>
      <c r="AH7" s="295">
        <f>'část D zaměstnanci skutečnost'!$E$85</f>
        <v>0</v>
      </c>
      <c r="AI7" s="295">
        <f>'část D zaměstnanci skutečnost'!$E$86</f>
        <v>0</v>
      </c>
      <c r="AJ7" s="295">
        <f>'část D zaměstnanci skutečnost'!$E$87</f>
        <v>0</v>
      </c>
      <c r="AK7" s="296">
        <f>'část D zaměstnanci skutečnost'!$E$88</f>
        <v>0</v>
      </c>
      <c r="AL7" s="296">
        <f>'část D zaměstnanci skutečnost'!$E$89</f>
        <v>0</v>
      </c>
      <c r="AM7" s="296">
        <f>'část D zaměstnanci skutečnost'!$E$90</f>
        <v>0</v>
      </c>
      <c r="AN7" s="296">
        <f>'část D zaměstnanci skutečnost'!$E$91</f>
        <v>0</v>
      </c>
      <c r="AO7" s="296">
        <f>'část D zaměstnanci skutečnost'!$E$92</f>
        <v>0</v>
      </c>
      <c r="AP7" s="295">
        <f>'část D zaměstnanci skutečnost'!$E$93</f>
        <v>0</v>
      </c>
      <c r="AQ7" s="295">
        <f>'část D zaměstnanci skutečnost'!$E$94</f>
        <v>0</v>
      </c>
      <c r="AR7" s="295">
        <f>'část D zaměstnanci skutečnost'!$E$95</f>
        <v>0</v>
      </c>
      <c r="AS7" s="295">
        <f>'část D zaměstnanci skutečnost'!$E$96</f>
        <v>0</v>
      </c>
      <c r="AT7" s="295">
        <f>'část D zaměstnanci skutečnost'!$E$97</f>
        <v>0</v>
      </c>
      <c r="AU7" s="296">
        <f>'část D zaměstnanci skutečnost'!$E$98</f>
        <v>0</v>
      </c>
      <c r="AV7" s="296">
        <f>'část D zaměstnanci skutečnost'!$E$99</f>
        <v>0</v>
      </c>
      <c r="AW7" s="296">
        <f>'část D zaměstnanci skutečnost'!$E$100</f>
        <v>0</v>
      </c>
      <c r="AX7" s="296">
        <f>'část D zaměstnanci skutečnost'!$E$101</f>
        <v>0</v>
      </c>
      <c r="AY7" s="296">
        <f>'část D zaměstnanci skutečnost'!$E$102</f>
        <v>0</v>
      </c>
      <c r="AZ7" s="295">
        <f>'část D zaměstnanci skutečnost'!$E$103</f>
        <v>0</v>
      </c>
      <c r="BA7" s="295">
        <f>'část D zaměstnanci skutečnost'!$E$104</f>
        <v>0</v>
      </c>
      <c r="BB7" s="295">
        <f>'část D zaměstnanci skutečnost'!$E$105</f>
        <v>0</v>
      </c>
      <c r="BC7" s="295">
        <f>'část D zaměstnanci skutečnost'!$E$106</f>
        <v>0</v>
      </c>
      <c r="BD7" s="297"/>
      <c r="BE7" s="297"/>
      <c r="BF7" s="297"/>
      <c r="BG7" s="297"/>
      <c r="BH7" s="297"/>
      <c r="BI7" s="297"/>
      <c r="BJ7" s="297"/>
      <c r="BK7" s="297"/>
      <c r="BL7" s="297"/>
      <c r="BM7" s="297"/>
      <c r="BN7" s="297"/>
      <c r="BO7" s="297"/>
      <c r="BP7" s="297"/>
      <c r="BT7" s="293">
        <f t="array" ref="BT7">SUM($H$44:$BP$44*H7:BP7)</f>
        <v>0</v>
      </c>
      <c r="BU7" s="311">
        <f>BT7*0.7</f>
        <v>0</v>
      </c>
    </row>
    <row r="8" spans="1:73" s="222" customFormat="1" ht="25.5" x14ac:dyDescent="0.25">
      <c r="A8" s="232">
        <v>12</v>
      </c>
      <c r="B8" s="202" t="s">
        <v>212</v>
      </c>
      <c r="C8" s="178">
        <f>'úvodní list'!$E$10</f>
        <v>0</v>
      </c>
      <c r="D8" s="178">
        <f>'úvodní list'!$E$11</f>
        <v>0</v>
      </c>
      <c r="E8" s="178">
        <f>'úvodní list'!$E$12</f>
        <v>0</v>
      </c>
      <c r="F8" s="178" t="str">
        <f>'úvodní list'!$E$13</f>
        <v>nevybráno</v>
      </c>
      <c r="G8" s="178">
        <f>'úvodní list'!$E$14</f>
        <v>0</v>
      </c>
      <c r="H8" s="295">
        <f>'část D zaměstnanci skutečnost'!$F$59</f>
        <v>0</v>
      </c>
      <c r="I8" s="295">
        <f>'část D zaměstnanci skutečnost'!$F$60</f>
        <v>0</v>
      </c>
      <c r="J8" s="295">
        <f>'část D zaměstnanci skutečnost'!$F$61</f>
        <v>0</v>
      </c>
      <c r="K8" s="295">
        <f>'část D zaměstnanci skutečnost'!$F$62</f>
        <v>0</v>
      </c>
      <c r="L8" s="295">
        <f>'část D zaměstnanci skutečnost'!$F$63</f>
        <v>0</v>
      </c>
      <c r="M8" s="295">
        <f>'část D zaměstnanci skutečnost'!$F$64</f>
        <v>0</v>
      </c>
      <c r="N8" s="295">
        <f>'část D zaměstnanci skutečnost'!$F$65</f>
        <v>0</v>
      </c>
      <c r="O8" s="295">
        <f>'část D zaměstnanci skutečnost'!$F$66</f>
        <v>0</v>
      </c>
      <c r="P8" s="295">
        <f>'část D zaměstnanci skutečnost'!$F$67</f>
        <v>0</v>
      </c>
      <c r="Q8" s="295">
        <f>'část D zaměstnanci skutečnost'!$F$68</f>
        <v>0</v>
      </c>
      <c r="R8" s="295">
        <f>'část D zaměstnanci skutečnost'!$F$69</f>
        <v>0</v>
      </c>
      <c r="S8" s="295">
        <f>'část D zaměstnanci skutečnost'!$F$70</f>
        <v>0</v>
      </c>
      <c r="T8" s="295">
        <f>'část D zaměstnanci skutečnost'!$F$71</f>
        <v>0</v>
      </c>
      <c r="U8" s="295">
        <f>'část D zaměstnanci skutečnost'!$F$72</f>
        <v>0</v>
      </c>
      <c r="V8" s="295">
        <f>'část D zaměstnanci skutečnost'!$F$73</f>
        <v>0</v>
      </c>
      <c r="W8" s="295">
        <f>'část D zaměstnanci skutečnost'!$F$74</f>
        <v>0</v>
      </c>
      <c r="X8" s="295">
        <f>'část D zaměstnanci skutečnost'!$F$75</f>
        <v>0</v>
      </c>
      <c r="Y8" s="295">
        <f>'část D zaměstnanci skutečnost'!$F$76</f>
        <v>0</v>
      </c>
      <c r="Z8" s="295">
        <f>'část D zaměstnanci skutečnost'!$F$77</f>
        <v>0</v>
      </c>
      <c r="AA8" s="296">
        <f>'část D zaměstnanci skutečnost'!$F$78</f>
        <v>0</v>
      </c>
      <c r="AB8" s="296">
        <f>'část D zaměstnanci skutečnost'!$F$79</f>
        <v>0</v>
      </c>
      <c r="AC8" s="296">
        <f>'část D zaměstnanci skutečnost'!$F$80</f>
        <v>0</v>
      </c>
      <c r="AD8" s="296">
        <f>'část D zaměstnanci skutečnost'!$F$81</f>
        <v>0</v>
      </c>
      <c r="AE8" s="295">
        <f>'část D zaměstnanci skutečnost'!$F$82</f>
        <v>0</v>
      </c>
      <c r="AF8" s="295">
        <f>'část D zaměstnanci skutečnost'!$F$83</f>
        <v>0</v>
      </c>
      <c r="AG8" s="295">
        <f>'část D zaměstnanci skutečnost'!$F$84</f>
        <v>0</v>
      </c>
      <c r="AH8" s="295">
        <f>'část D zaměstnanci skutečnost'!$F$85</f>
        <v>0</v>
      </c>
      <c r="AI8" s="295">
        <f>'část D zaměstnanci skutečnost'!$F$86</f>
        <v>0</v>
      </c>
      <c r="AJ8" s="295">
        <f>'část D zaměstnanci skutečnost'!$F$87</f>
        <v>0</v>
      </c>
      <c r="AK8" s="296">
        <f>'část D zaměstnanci skutečnost'!$F$88</f>
        <v>0</v>
      </c>
      <c r="AL8" s="296">
        <f>'část D zaměstnanci skutečnost'!$F$89</f>
        <v>0</v>
      </c>
      <c r="AM8" s="296">
        <f>'část D zaměstnanci skutečnost'!$F$90</f>
        <v>0</v>
      </c>
      <c r="AN8" s="296">
        <f>'část D zaměstnanci skutečnost'!$F$91</f>
        <v>0</v>
      </c>
      <c r="AO8" s="295">
        <f>'část D zaměstnanci skutečnost'!$F$92</f>
        <v>0</v>
      </c>
      <c r="AP8" s="295">
        <f>'část D zaměstnanci skutečnost'!$F$93</f>
        <v>0</v>
      </c>
      <c r="AQ8" s="295">
        <f>'část D zaměstnanci skutečnost'!$F$94</f>
        <v>0</v>
      </c>
      <c r="AR8" s="295">
        <f>'část D zaměstnanci skutečnost'!$F$95</f>
        <v>0</v>
      </c>
      <c r="AS8" s="295">
        <f>'část D zaměstnanci skutečnost'!$F$96</f>
        <v>0</v>
      </c>
      <c r="AT8" s="295">
        <f>'část D zaměstnanci skutečnost'!$F$97</f>
        <v>0</v>
      </c>
      <c r="AU8" s="296">
        <f>'část D zaměstnanci skutečnost'!$F$98</f>
        <v>0</v>
      </c>
      <c r="AV8" s="296">
        <f>'část D zaměstnanci skutečnost'!$F$99</f>
        <v>0</v>
      </c>
      <c r="AW8" s="296">
        <f>'část D zaměstnanci skutečnost'!$F$100</f>
        <v>0</v>
      </c>
      <c r="AX8" s="296">
        <f>'část D zaměstnanci skutečnost'!$F$101</f>
        <v>0</v>
      </c>
      <c r="AY8" s="295">
        <f>'část D zaměstnanci skutečnost'!$F$102</f>
        <v>0</v>
      </c>
      <c r="AZ8" s="295">
        <f>'část D zaměstnanci skutečnost'!$F$103</f>
        <v>0</v>
      </c>
      <c r="BA8" s="295">
        <f>'část D zaměstnanci skutečnost'!$F$104</f>
        <v>0</v>
      </c>
      <c r="BB8" s="295">
        <f>'část D zaměstnanci skutečnost'!$F$105</f>
        <v>0</v>
      </c>
      <c r="BC8" s="295">
        <f>'část D zaměstnanci skutečnost'!$F$106</f>
        <v>0</v>
      </c>
      <c r="BD8" s="297"/>
      <c r="BE8" s="297"/>
      <c r="BF8" s="297"/>
      <c r="BG8" s="297"/>
      <c r="BH8" s="297"/>
      <c r="BI8" s="297"/>
      <c r="BJ8" s="297"/>
      <c r="BK8" s="297"/>
      <c r="BL8" s="297"/>
      <c r="BM8" s="297"/>
      <c r="BN8" s="297"/>
      <c r="BO8" s="297"/>
      <c r="BP8" s="297"/>
      <c r="BT8" s="293">
        <f t="array" ref="BT8">SUM($H$44:$BP$44*H8:BP8)</f>
        <v>0</v>
      </c>
      <c r="BU8" s="311">
        <f>BT8*0.8</f>
        <v>0</v>
      </c>
    </row>
    <row r="9" spans="1:73" s="222" customFormat="1" ht="25.5" x14ac:dyDescent="0.25">
      <c r="A9" s="232">
        <v>13</v>
      </c>
      <c r="B9" s="202" t="s">
        <v>213</v>
      </c>
      <c r="C9" s="178">
        <f>'úvodní list'!$E$10</f>
        <v>0</v>
      </c>
      <c r="D9" s="178">
        <f>'úvodní list'!$E$11</f>
        <v>0</v>
      </c>
      <c r="E9" s="178">
        <f>'úvodní list'!$E$12</f>
        <v>0</v>
      </c>
      <c r="F9" s="178" t="str">
        <f>'úvodní list'!$E$13</f>
        <v>nevybráno</v>
      </c>
      <c r="G9" s="178">
        <f>'úvodní list'!$E$14</f>
        <v>0</v>
      </c>
      <c r="H9" s="295">
        <f>'část D zaměstnanci skutečnost'!$G$59</f>
        <v>0</v>
      </c>
      <c r="I9" s="295">
        <f>'část D zaměstnanci skutečnost'!$G$60</f>
        <v>0</v>
      </c>
      <c r="J9" s="295">
        <f>'část D zaměstnanci skutečnost'!$G$61</f>
        <v>0</v>
      </c>
      <c r="K9" s="295">
        <f>'část D zaměstnanci skutečnost'!$G$62</f>
        <v>0</v>
      </c>
      <c r="L9" s="295">
        <f>'část D zaměstnanci skutečnost'!$G$63</f>
        <v>0</v>
      </c>
      <c r="M9" s="295">
        <f>'část D zaměstnanci skutečnost'!$G$64</f>
        <v>0</v>
      </c>
      <c r="N9" s="295">
        <f>'část D zaměstnanci skutečnost'!$G$65</f>
        <v>0</v>
      </c>
      <c r="O9" s="295">
        <f>'část D zaměstnanci skutečnost'!$G$66</f>
        <v>0</v>
      </c>
      <c r="P9" s="295">
        <f>'část D zaměstnanci skutečnost'!$G$67</f>
        <v>0</v>
      </c>
      <c r="Q9" s="295">
        <f>'část D zaměstnanci skutečnost'!$G$68</f>
        <v>0</v>
      </c>
      <c r="R9" s="295">
        <f>'část D zaměstnanci skutečnost'!$G$69</f>
        <v>0</v>
      </c>
      <c r="S9" s="295">
        <f>'část D zaměstnanci skutečnost'!$G$70</f>
        <v>0</v>
      </c>
      <c r="T9" s="295">
        <f>'část D zaměstnanci skutečnost'!$G$71</f>
        <v>0</v>
      </c>
      <c r="U9" s="295">
        <f>'část D zaměstnanci skutečnost'!$G$72</f>
        <v>0</v>
      </c>
      <c r="V9" s="295">
        <f>'část D zaměstnanci skutečnost'!$G$73</f>
        <v>0</v>
      </c>
      <c r="W9" s="295">
        <f>'část D zaměstnanci skutečnost'!$G$74</f>
        <v>0</v>
      </c>
      <c r="X9" s="295">
        <f>'část D zaměstnanci skutečnost'!$G$75</f>
        <v>0</v>
      </c>
      <c r="Y9" s="295">
        <f>'část D zaměstnanci skutečnost'!$G$76</f>
        <v>0</v>
      </c>
      <c r="Z9" s="295">
        <f>'část D zaměstnanci skutečnost'!$G$77</f>
        <v>0</v>
      </c>
      <c r="AA9" s="296">
        <f>'část D zaměstnanci skutečnost'!$G$78</f>
        <v>0</v>
      </c>
      <c r="AB9" s="296">
        <f>'část D zaměstnanci skutečnost'!$G$79</f>
        <v>0</v>
      </c>
      <c r="AC9" s="296">
        <f>'část D zaměstnanci skutečnost'!$G$80</f>
        <v>0</v>
      </c>
      <c r="AD9" s="296">
        <f>'část D zaměstnanci skutečnost'!$G$81</f>
        <v>0</v>
      </c>
      <c r="AE9" s="295">
        <f>'část D zaměstnanci skutečnost'!$G$82</f>
        <v>0</v>
      </c>
      <c r="AF9" s="295">
        <f>'část D zaměstnanci skutečnost'!$G$83</f>
        <v>0</v>
      </c>
      <c r="AG9" s="295">
        <f>'část D zaměstnanci skutečnost'!$G$84</f>
        <v>0</v>
      </c>
      <c r="AH9" s="295">
        <f>'část D zaměstnanci skutečnost'!$G$85</f>
        <v>0</v>
      </c>
      <c r="AI9" s="295">
        <f>'část D zaměstnanci skutečnost'!$G$86</f>
        <v>0</v>
      </c>
      <c r="AJ9" s="295">
        <f>'část D zaměstnanci skutečnost'!$G$87</f>
        <v>0</v>
      </c>
      <c r="AK9" s="296">
        <f>'část D zaměstnanci skutečnost'!$G$88</f>
        <v>0</v>
      </c>
      <c r="AL9" s="296">
        <f>'část D zaměstnanci skutečnost'!$G$89</f>
        <v>0</v>
      </c>
      <c r="AM9" s="296">
        <f>'část D zaměstnanci skutečnost'!$G$90</f>
        <v>0</v>
      </c>
      <c r="AN9" s="296">
        <f>'část D zaměstnanci skutečnost'!$G$91</f>
        <v>0</v>
      </c>
      <c r="AO9" s="295">
        <f>'část D zaměstnanci skutečnost'!$G$92</f>
        <v>0</v>
      </c>
      <c r="AP9" s="295">
        <f>'část D zaměstnanci skutečnost'!$G$93</f>
        <v>0</v>
      </c>
      <c r="AQ9" s="295">
        <f>'část D zaměstnanci skutečnost'!$G$94</f>
        <v>0</v>
      </c>
      <c r="AR9" s="295">
        <f>'část D zaměstnanci skutečnost'!$G$95</f>
        <v>0</v>
      </c>
      <c r="AS9" s="295">
        <f>'část D zaměstnanci skutečnost'!$G$96</f>
        <v>0</v>
      </c>
      <c r="AT9" s="295">
        <f>'část D zaměstnanci skutečnost'!$G$97</f>
        <v>0</v>
      </c>
      <c r="AU9" s="296">
        <f>'část D zaměstnanci skutečnost'!$G$98</f>
        <v>0</v>
      </c>
      <c r="AV9" s="296">
        <f>'část D zaměstnanci skutečnost'!$G$99</f>
        <v>0</v>
      </c>
      <c r="AW9" s="296">
        <f>'část D zaměstnanci skutečnost'!$G$100</f>
        <v>0</v>
      </c>
      <c r="AX9" s="296">
        <f>'část D zaměstnanci skutečnost'!$G$101</f>
        <v>0</v>
      </c>
      <c r="AY9" s="295">
        <f>'část D zaměstnanci skutečnost'!$G$102</f>
        <v>0</v>
      </c>
      <c r="AZ9" s="295">
        <f>'část D zaměstnanci skutečnost'!$G$103</f>
        <v>0</v>
      </c>
      <c r="BA9" s="295">
        <f>'část D zaměstnanci skutečnost'!$G$104</f>
        <v>0</v>
      </c>
      <c r="BB9" s="295">
        <f>'část D zaměstnanci skutečnost'!$G$105</f>
        <v>0</v>
      </c>
      <c r="BC9" s="295">
        <f>'část D zaměstnanci skutečnost'!$G$106</f>
        <v>0</v>
      </c>
      <c r="BD9" s="297"/>
      <c r="BE9" s="297"/>
      <c r="BF9" s="297"/>
      <c r="BG9" s="297"/>
      <c r="BH9" s="297"/>
      <c r="BI9" s="297"/>
      <c r="BJ9" s="297"/>
      <c r="BK9" s="297"/>
      <c r="BL9" s="297"/>
      <c r="BM9" s="297"/>
      <c r="BN9" s="297"/>
      <c r="BO9" s="297"/>
      <c r="BP9" s="297"/>
      <c r="BT9" s="293">
        <f t="array" ref="BT9">SUM($H$44:$BP$44*H9:BP9)</f>
        <v>0</v>
      </c>
      <c r="BU9" s="311">
        <f>BT9*0.9</f>
        <v>0</v>
      </c>
    </row>
    <row r="10" spans="1:73" s="222" customFormat="1" ht="25.5" x14ac:dyDescent="0.25">
      <c r="A10" s="232">
        <v>14</v>
      </c>
      <c r="B10" s="202" t="s">
        <v>214</v>
      </c>
      <c r="C10" s="178">
        <f>'úvodní list'!$E$10</f>
        <v>0</v>
      </c>
      <c r="D10" s="178">
        <f>'úvodní list'!$E$11</f>
        <v>0</v>
      </c>
      <c r="E10" s="178">
        <f>'úvodní list'!$E$12</f>
        <v>0</v>
      </c>
      <c r="F10" s="178" t="str">
        <f>'úvodní list'!$E$13</f>
        <v>nevybráno</v>
      </c>
      <c r="G10" s="178">
        <f>'úvodní list'!$E$14</f>
        <v>0</v>
      </c>
      <c r="H10" s="295">
        <f>'část D zaměstnanci skutečnost'!$H$59</f>
        <v>0</v>
      </c>
      <c r="I10" s="295">
        <f>'část D zaměstnanci skutečnost'!$H$60</f>
        <v>0</v>
      </c>
      <c r="J10" s="295">
        <f>'část D zaměstnanci skutečnost'!$H$61</f>
        <v>0</v>
      </c>
      <c r="K10" s="295">
        <f>'část D zaměstnanci skutečnost'!$H$62</f>
        <v>0</v>
      </c>
      <c r="L10" s="295">
        <f>'část D zaměstnanci skutečnost'!$H$63</f>
        <v>0</v>
      </c>
      <c r="M10" s="295">
        <f>'část D zaměstnanci skutečnost'!$H$64</f>
        <v>0</v>
      </c>
      <c r="N10" s="295">
        <f>'část D zaměstnanci skutečnost'!$H$65</f>
        <v>0</v>
      </c>
      <c r="O10" s="295">
        <f>'část D zaměstnanci skutečnost'!$H$66</f>
        <v>0</v>
      </c>
      <c r="P10" s="295">
        <f>'část D zaměstnanci skutečnost'!$H$67</f>
        <v>0</v>
      </c>
      <c r="Q10" s="295">
        <f>'část D zaměstnanci skutečnost'!$H$68</f>
        <v>0</v>
      </c>
      <c r="R10" s="295">
        <f>'část D zaměstnanci skutečnost'!$H$69</f>
        <v>0</v>
      </c>
      <c r="S10" s="295">
        <f>'část D zaměstnanci skutečnost'!$H$70</f>
        <v>0</v>
      </c>
      <c r="T10" s="295">
        <f>'část D zaměstnanci skutečnost'!$H$71</f>
        <v>0</v>
      </c>
      <c r="U10" s="295">
        <f>'část D zaměstnanci skutečnost'!$H$72</f>
        <v>0</v>
      </c>
      <c r="V10" s="295">
        <f>'část D zaměstnanci skutečnost'!$H$73</f>
        <v>0</v>
      </c>
      <c r="W10" s="295">
        <f>'část D zaměstnanci skutečnost'!$H$74</f>
        <v>0</v>
      </c>
      <c r="X10" s="295">
        <f>'část D zaměstnanci skutečnost'!$H$75</f>
        <v>0</v>
      </c>
      <c r="Y10" s="295">
        <f>'část D zaměstnanci skutečnost'!$H$76</f>
        <v>0</v>
      </c>
      <c r="Z10" s="295">
        <f>'část D zaměstnanci skutečnost'!$H$77</f>
        <v>0</v>
      </c>
      <c r="AA10" s="296">
        <f>'část D zaměstnanci skutečnost'!$H$78</f>
        <v>0</v>
      </c>
      <c r="AB10" s="296">
        <f>'část D zaměstnanci skutečnost'!$H$79</f>
        <v>0</v>
      </c>
      <c r="AC10" s="295">
        <f>'část D zaměstnanci skutečnost'!$H$80</f>
        <v>0</v>
      </c>
      <c r="AD10" s="295">
        <f>'část D zaměstnanci skutečnost'!$H$81</f>
        <v>0</v>
      </c>
      <c r="AE10" s="295">
        <f>'část D zaměstnanci skutečnost'!$H$82</f>
        <v>0</v>
      </c>
      <c r="AF10" s="295">
        <f>'část D zaměstnanci skutečnost'!$H$83</f>
        <v>0</v>
      </c>
      <c r="AG10" s="295">
        <f>'část D zaměstnanci skutečnost'!$H$84</f>
        <v>0</v>
      </c>
      <c r="AH10" s="295">
        <f>'část D zaměstnanci skutečnost'!$H$85</f>
        <v>0</v>
      </c>
      <c r="AI10" s="295">
        <f>'část D zaměstnanci skutečnost'!$H$86</f>
        <v>0</v>
      </c>
      <c r="AJ10" s="295">
        <f>'část D zaměstnanci skutečnost'!$H$87</f>
        <v>0</v>
      </c>
      <c r="AK10" s="296">
        <f>'část D zaměstnanci skutečnost'!$H$88</f>
        <v>0</v>
      </c>
      <c r="AL10" s="296">
        <f>'část D zaměstnanci skutečnost'!$H$89</f>
        <v>0</v>
      </c>
      <c r="AM10" s="295">
        <f>'část D zaměstnanci skutečnost'!$H$90</f>
        <v>0</v>
      </c>
      <c r="AN10" s="295">
        <f>'část D zaměstnanci skutečnost'!$H$91</f>
        <v>0</v>
      </c>
      <c r="AO10" s="295">
        <f>'část D zaměstnanci skutečnost'!$H$92</f>
        <v>0</v>
      </c>
      <c r="AP10" s="295">
        <f>'část D zaměstnanci skutečnost'!$H$93</f>
        <v>0</v>
      </c>
      <c r="AQ10" s="295">
        <f>'část D zaměstnanci skutečnost'!$H$94</f>
        <v>0</v>
      </c>
      <c r="AR10" s="295">
        <f>'část D zaměstnanci skutečnost'!$H$95</f>
        <v>0</v>
      </c>
      <c r="AS10" s="295">
        <f>'část D zaměstnanci skutečnost'!$H$96</f>
        <v>0</v>
      </c>
      <c r="AT10" s="295">
        <f>'část D zaměstnanci skutečnost'!$H$97</f>
        <v>0</v>
      </c>
      <c r="AU10" s="296">
        <f>'část D zaměstnanci skutečnost'!$H$98</f>
        <v>0</v>
      </c>
      <c r="AV10" s="296">
        <f>'část D zaměstnanci skutečnost'!$H$99</f>
        <v>0</v>
      </c>
      <c r="AW10" s="295">
        <f>'část D zaměstnanci skutečnost'!$H$100</f>
        <v>0</v>
      </c>
      <c r="AX10" s="295">
        <f>'část D zaměstnanci skutečnost'!$H$101</f>
        <v>0</v>
      </c>
      <c r="AY10" s="295">
        <f>'část D zaměstnanci skutečnost'!$H$102</f>
        <v>0</v>
      </c>
      <c r="AZ10" s="295">
        <f>'část D zaměstnanci skutečnost'!$H$103</f>
        <v>0</v>
      </c>
      <c r="BA10" s="295">
        <f>'část D zaměstnanci skutečnost'!$H$104</f>
        <v>0</v>
      </c>
      <c r="BB10" s="295">
        <f>'část D zaměstnanci skutečnost'!$H$105</f>
        <v>0</v>
      </c>
      <c r="BC10" s="295">
        <f>'část D zaměstnanci skutečnost'!$H$106</f>
        <v>0</v>
      </c>
      <c r="BD10" s="297"/>
      <c r="BE10" s="297"/>
      <c r="BF10" s="297"/>
      <c r="BG10" s="297"/>
      <c r="BH10" s="297"/>
      <c r="BI10" s="297"/>
      <c r="BJ10" s="297"/>
      <c r="BK10" s="297"/>
      <c r="BL10" s="297"/>
      <c r="BM10" s="297"/>
      <c r="BN10" s="297"/>
      <c r="BO10" s="297"/>
      <c r="BP10" s="297"/>
      <c r="BT10" s="293">
        <f t="array" ref="BT10">SUM($H$44:$BP$44*H10:BP10)</f>
        <v>0</v>
      </c>
      <c r="BU10" s="311">
        <f>BT10*0.11</f>
        <v>0</v>
      </c>
    </row>
    <row r="11" spans="1:73" s="222" customFormat="1" x14ac:dyDescent="0.25">
      <c r="A11" s="232">
        <v>15</v>
      </c>
      <c r="B11" s="202" t="s">
        <v>215</v>
      </c>
      <c r="C11" s="178">
        <f>'úvodní list'!$E$10</f>
        <v>0</v>
      </c>
      <c r="D11" s="178">
        <f>'úvodní list'!$E$11</f>
        <v>0</v>
      </c>
      <c r="E11" s="178">
        <f>'úvodní list'!$E$12</f>
        <v>0</v>
      </c>
      <c r="F11" s="178" t="str">
        <f>'úvodní list'!$E$13</f>
        <v>nevybráno</v>
      </c>
      <c r="G11" s="178">
        <f>'úvodní list'!$E$14</f>
        <v>0</v>
      </c>
      <c r="H11" s="295">
        <f>'část D zaměstnanci skutečnost'!$I$59</f>
        <v>0</v>
      </c>
      <c r="I11" s="295">
        <f>'část D zaměstnanci skutečnost'!$I$60</f>
        <v>0</v>
      </c>
      <c r="J11" s="295">
        <f>'část D zaměstnanci skutečnost'!$I$61</f>
        <v>0</v>
      </c>
      <c r="K11" s="295">
        <f>'část D zaměstnanci skutečnost'!$I$62</f>
        <v>0</v>
      </c>
      <c r="L11" s="295">
        <f>'část D zaměstnanci skutečnost'!$I$63</f>
        <v>0</v>
      </c>
      <c r="M11" s="295">
        <f>'část D zaměstnanci skutečnost'!$I$64</f>
        <v>0</v>
      </c>
      <c r="N11" s="295">
        <f>'část D zaměstnanci skutečnost'!$I$65</f>
        <v>0</v>
      </c>
      <c r="O11" s="295">
        <f>'část D zaměstnanci skutečnost'!$I$66</f>
        <v>0</v>
      </c>
      <c r="P11" s="295">
        <f>'část D zaměstnanci skutečnost'!$I$67</f>
        <v>0</v>
      </c>
      <c r="Q11" s="295">
        <f>'část D zaměstnanci skutečnost'!$I$68</f>
        <v>0</v>
      </c>
      <c r="R11" s="295">
        <f>'část D zaměstnanci skutečnost'!$I$69</f>
        <v>0</v>
      </c>
      <c r="S11" s="295">
        <f>'část D zaměstnanci skutečnost'!$I$70</f>
        <v>0</v>
      </c>
      <c r="T11" s="295">
        <f>'část D zaměstnanci skutečnost'!$I$71</f>
        <v>0</v>
      </c>
      <c r="U11" s="295">
        <f>'část D zaměstnanci skutečnost'!$I$72</f>
        <v>0</v>
      </c>
      <c r="V11" s="295">
        <f>'část D zaměstnanci skutečnost'!$I$73</f>
        <v>0</v>
      </c>
      <c r="W11" s="295">
        <f>'část D zaměstnanci skutečnost'!$I$74</f>
        <v>0</v>
      </c>
      <c r="X11" s="295">
        <f>'část D zaměstnanci skutečnost'!$I$75</f>
        <v>0</v>
      </c>
      <c r="Y11" s="295">
        <f>'část D zaměstnanci skutečnost'!$I$76</f>
        <v>0</v>
      </c>
      <c r="Z11" s="295">
        <f>'část D zaměstnanci skutečnost'!$I$77</f>
        <v>0</v>
      </c>
      <c r="AA11" s="296">
        <f>'část D zaměstnanci skutečnost'!$I$78</f>
        <v>0</v>
      </c>
      <c r="AB11" s="295">
        <f>'část D zaměstnanci skutečnost'!$I$79</f>
        <v>0</v>
      </c>
      <c r="AC11" s="295">
        <f>'část D zaměstnanci skutečnost'!$I$80</f>
        <v>0</v>
      </c>
      <c r="AD11" s="295">
        <f>'část D zaměstnanci skutečnost'!$I$81</f>
        <v>0</v>
      </c>
      <c r="AE11" s="295">
        <f>'část D zaměstnanci skutečnost'!$I$82</f>
        <v>0</v>
      </c>
      <c r="AF11" s="295">
        <f>'část D zaměstnanci skutečnost'!$I$83</f>
        <v>0</v>
      </c>
      <c r="AG11" s="295">
        <f>'část D zaměstnanci skutečnost'!$I$84</f>
        <v>0</v>
      </c>
      <c r="AH11" s="295">
        <f>'část D zaměstnanci skutečnost'!$I$85</f>
        <v>0</v>
      </c>
      <c r="AI11" s="295">
        <f>'část D zaměstnanci skutečnost'!$I$86</f>
        <v>0</v>
      </c>
      <c r="AJ11" s="295">
        <f>'část D zaměstnanci skutečnost'!$I$87</f>
        <v>0</v>
      </c>
      <c r="AK11" s="296">
        <f>'část D zaměstnanci skutečnost'!$I$88</f>
        <v>0</v>
      </c>
      <c r="AL11" s="295">
        <f>'část D zaměstnanci skutečnost'!$I$89</f>
        <v>0</v>
      </c>
      <c r="AM11" s="295">
        <f>'část D zaměstnanci skutečnost'!$I$90</f>
        <v>0</v>
      </c>
      <c r="AN11" s="295">
        <f>'část D zaměstnanci skutečnost'!$I$91</f>
        <v>0</v>
      </c>
      <c r="AO11" s="295">
        <f>'část D zaměstnanci skutečnost'!$I$92</f>
        <v>0</v>
      </c>
      <c r="AP11" s="295">
        <f>'část D zaměstnanci skutečnost'!$I$93</f>
        <v>0</v>
      </c>
      <c r="AQ11" s="295">
        <f>'část D zaměstnanci skutečnost'!$I$94</f>
        <v>0</v>
      </c>
      <c r="AR11" s="295">
        <f>'část D zaměstnanci skutečnost'!$I$95</f>
        <v>0</v>
      </c>
      <c r="AS11" s="295">
        <f>'část D zaměstnanci skutečnost'!$I$96</f>
        <v>0</v>
      </c>
      <c r="AT11" s="295">
        <f>'část D zaměstnanci skutečnost'!$I$97</f>
        <v>0</v>
      </c>
      <c r="AU11" s="296">
        <f>'část D zaměstnanci skutečnost'!$I$98</f>
        <v>0</v>
      </c>
      <c r="AV11" s="295">
        <f>'část D zaměstnanci skutečnost'!$I$99</f>
        <v>0</v>
      </c>
      <c r="AW11" s="295">
        <f>'část D zaměstnanci skutečnost'!$I$100</f>
        <v>0</v>
      </c>
      <c r="AX11" s="295">
        <f>'část D zaměstnanci skutečnost'!$I$101</f>
        <v>0</v>
      </c>
      <c r="AY11" s="295">
        <f>'část D zaměstnanci skutečnost'!$I$102</f>
        <v>0</v>
      </c>
      <c r="AZ11" s="295">
        <f>'část D zaměstnanci skutečnost'!$I$103</f>
        <v>0</v>
      </c>
      <c r="BA11" s="295">
        <f>'část D zaměstnanci skutečnost'!$I$104</f>
        <v>0</v>
      </c>
      <c r="BB11" s="295">
        <f>'část D zaměstnanci skutečnost'!$I$105</f>
        <v>0</v>
      </c>
      <c r="BC11" s="295">
        <f>'část D zaměstnanci skutečnost'!$I$106</f>
        <v>0</v>
      </c>
      <c r="BD11" s="297"/>
      <c r="BE11" s="297"/>
      <c r="BF11" s="297"/>
      <c r="BG11" s="297"/>
      <c r="BH11" s="297"/>
      <c r="BI11" s="297"/>
      <c r="BJ11" s="297"/>
      <c r="BK11" s="297"/>
      <c r="BL11" s="297"/>
      <c r="BM11" s="297"/>
      <c r="BN11" s="297"/>
      <c r="BO11" s="297"/>
      <c r="BP11" s="297"/>
      <c r="BT11" s="293">
        <f t="array" ref="BT11">SUM($H$44:$BP$44*H11:BP11)</f>
        <v>0</v>
      </c>
      <c r="BU11" s="311">
        <f>BT11*0.12</f>
        <v>0</v>
      </c>
    </row>
    <row r="12" spans="1:73" s="213" customFormat="1" ht="32.25" customHeight="1" x14ac:dyDescent="0.25">
      <c r="A12" s="233">
        <v>16</v>
      </c>
      <c r="B12" s="202" t="s">
        <v>216</v>
      </c>
      <c r="C12" s="178">
        <f>'úvodní list'!$E$10</f>
        <v>0</v>
      </c>
      <c r="D12" s="178">
        <f>'úvodní list'!$E$11</f>
        <v>0</v>
      </c>
      <c r="E12" s="178">
        <f>'úvodní list'!$E$12</f>
        <v>0</v>
      </c>
      <c r="F12" s="178" t="str">
        <f>'úvodní list'!$E$13</f>
        <v>nevybráno</v>
      </c>
      <c r="G12" s="178">
        <f>'úvodní list'!$E$14</f>
        <v>0</v>
      </c>
      <c r="H12" s="295">
        <f>'část D zaměstnanci skutečnost'!$J$59</f>
        <v>0</v>
      </c>
      <c r="I12" s="295">
        <f>'část D zaměstnanci skutečnost'!$J$60</f>
        <v>0</v>
      </c>
      <c r="J12" s="295">
        <f>'část D zaměstnanci skutečnost'!$J$61</f>
        <v>0</v>
      </c>
      <c r="K12" s="295">
        <f>'část D zaměstnanci skutečnost'!$J$62</f>
        <v>0</v>
      </c>
      <c r="L12" s="295">
        <f>'část D zaměstnanci skutečnost'!$J$63</f>
        <v>0</v>
      </c>
      <c r="M12" s="295">
        <f>'část D zaměstnanci skutečnost'!$J$64</f>
        <v>0</v>
      </c>
      <c r="N12" s="295">
        <f>'část D zaměstnanci skutečnost'!$J$65</f>
        <v>0</v>
      </c>
      <c r="O12" s="295">
        <f>'část D zaměstnanci skutečnost'!$J$66</f>
        <v>0</v>
      </c>
      <c r="P12" s="295">
        <f>'část D zaměstnanci skutečnost'!$J$67</f>
        <v>0</v>
      </c>
      <c r="Q12" s="295">
        <f>'část D zaměstnanci skutečnost'!$J$68</f>
        <v>0</v>
      </c>
      <c r="R12" s="295">
        <f>'část D zaměstnanci skutečnost'!$J$69</f>
        <v>0</v>
      </c>
      <c r="S12" s="295">
        <f>'část D zaměstnanci skutečnost'!$J$70</f>
        <v>0</v>
      </c>
      <c r="T12" s="295">
        <f>'část D zaměstnanci skutečnost'!$J$71</f>
        <v>0</v>
      </c>
      <c r="U12" s="295">
        <f>'část D zaměstnanci skutečnost'!$J$72</f>
        <v>0</v>
      </c>
      <c r="V12" s="295">
        <f>'část D zaměstnanci skutečnost'!$J$73</f>
        <v>0</v>
      </c>
      <c r="W12" s="295">
        <f>'část D zaměstnanci skutečnost'!$J$74</f>
        <v>0</v>
      </c>
      <c r="X12" s="295">
        <f>'část D zaměstnanci skutečnost'!$J$75</f>
        <v>0</v>
      </c>
      <c r="Y12" s="295">
        <f>'část D zaměstnanci skutečnost'!$J$76</f>
        <v>0</v>
      </c>
      <c r="Z12" s="295">
        <f>'část D zaměstnanci skutečnost'!$J$77</f>
        <v>0</v>
      </c>
      <c r="AA12" s="295">
        <f>'část D zaměstnanci skutečnost'!$J$78</f>
        <v>0</v>
      </c>
      <c r="AB12" s="295">
        <f>'část D zaměstnanci skutečnost'!$J$79</f>
        <v>0</v>
      </c>
      <c r="AC12" s="295">
        <f>'část D zaměstnanci skutečnost'!$J$80</f>
        <v>0</v>
      </c>
      <c r="AD12" s="295">
        <f>'část D zaměstnanci skutečnost'!$J$81</f>
        <v>0</v>
      </c>
      <c r="AE12" s="295">
        <f>'část D zaměstnanci skutečnost'!$J$82</f>
        <v>0</v>
      </c>
      <c r="AF12" s="295">
        <f>'část D zaměstnanci skutečnost'!$J$83</f>
        <v>0</v>
      </c>
      <c r="AG12" s="295">
        <f>'část D zaměstnanci skutečnost'!$J$84</f>
        <v>0</v>
      </c>
      <c r="AH12" s="295">
        <f>'část D zaměstnanci skutečnost'!$J$85</f>
        <v>0</v>
      </c>
      <c r="AI12" s="295">
        <f>'část D zaměstnanci skutečnost'!$J$86</f>
        <v>0</v>
      </c>
      <c r="AJ12" s="295">
        <f>'část D zaměstnanci skutečnost'!$J$87</f>
        <v>0</v>
      </c>
      <c r="AK12" s="295">
        <f>'část D zaměstnanci skutečnost'!$J$88</f>
        <v>0</v>
      </c>
      <c r="AL12" s="295">
        <f>'část D zaměstnanci skutečnost'!$J$89</f>
        <v>0</v>
      </c>
      <c r="AM12" s="295">
        <f>'část D zaměstnanci skutečnost'!$J$90</f>
        <v>0</v>
      </c>
      <c r="AN12" s="295">
        <f>'část D zaměstnanci skutečnost'!$J$91</f>
        <v>0</v>
      </c>
      <c r="AO12" s="295">
        <f>'část D zaměstnanci skutečnost'!$J$92</f>
        <v>0</v>
      </c>
      <c r="AP12" s="295">
        <f>'část D zaměstnanci skutečnost'!$J$93</f>
        <v>0</v>
      </c>
      <c r="AQ12" s="295">
        <f>'část D zaměstnanci skutečnost'!$J$94</f>
        <v>0</v>
      </c>
      <c r="AR12" s="295">
        <f>'část D zaměstnanci skutečnost'!$J$95</f>
        <v>0</v>
      </c>
      <c r="AS12" s="295">
        <f>'část D zaměstnanci skutečnost'!$J$96</f>
        <v>0</v>
      </c>
      <c r="AT12" s="295">
        <f>'část D zaměstnanci skutečnost'!$J$97</f>
        <v>0</v>
      </c>
      <c r="AU12" s="295">
        <f>'část D zaměstnanci skutečnost'!$J$98</f>
        <v>0</v>
      </c>
      <c r="AV12" s="295">
        <f>'část D zaměstnanci skutečnost'!$J$99</f>
        <v>0</v>
      </c>
      <c r="AW12" s="295">
        <f>'část D zaměstnanci skutečnost'!$J$100</f>
        <v>0</v>
      </c>
      <c r="AX12" s="295">
        <f>'část D zaměstnanci skutečnost'!$J$101</f>
        <v>0</v>
      </c>
      <c r="AY12" s="295">
        <f>'část D zaměstnanci skutečnost'!$J$102</f>
        <v>0</v>
      </c>
      <c r="AZ12" s="295">
        <f>'část D zaměstnanci skutečnost'!$J$103</f>
        <v>0</v>
      </c>
      <c r="BA12" s="295">
        <f>'část D zaměstnanci skutečnost'!$J$104</f>
        <v>0</v>
      </c>
      <c r="BB12" s="295">
        <f>'část D zaměstnanci skutečnost'!$J$105</f>
        <v>0</v>
      </c>
      <c r="BC12" s="295">
        <f>'část D zaměstnanci skutečnost'!$J$106</f>
        <v>0</v>
      </c>
      <c r="BD12" s="298"/>
      <c r="BE12" s="298"/>
      <c r="BF12" s="298"/>
      <c r="BG12" s="298"/>
      <c r="BH12" s="298"/>
      <c r="BI12" s="298"/>
      <c r="BJ12" s="298"/>
      <c r="BK12" s="298"/>
      <c r="BL12" s="298"/>
      <c r="BM12" s="298"/>
      <c r="BN12" s="298"/>
      <c r="BO12" s="298"/>
      <c r="BP12" s="298"/>
      <c r="BT12" s="293">
        <f t="array" ref="BT12">SUM($H$44:$BP$44*H12:BP12)</f>
        <v>0</v>
      </c>
      <c r="BU12" s="311">
        <f>BT12*0.13</f>
        <v>0</v>
      </c>
    </row>
    <row r="13" spans="1:73" s="213" customFormat="1" ht="38.25" x14ac:dyDescent="0.25">
      <c r="A13" s="233">
        <v>21</v>
      </c>
      <c r="B13" s="202" t="s">
        <v>347</v>
      </c>
      <c r="C13" s="178">
        <f>'úvodní list'!$E$10</f>
        <v>0</v>
      </c>
      <c r="D13" s="178">
        <f>'úvodní list'!$E$11</f>
        <v>0</v>
      </c>
      <c r="E13" s="178">
        <f>'úvodní list'!$E$12</f>
        <v>0</v>
      </c>
      <c r="F13" s="178" t="str">
        <f>'úvodní list'!$E$13</f>
        <v>nevybráno</v>
      </c>
      <c r="G13" s="178">
        <f>'úvodní list'!$E$14</f>
        <v>0</v>
      </c>
      <c r="H13" s="295">
        <f>'část E náklady'!$E$29</f>
        <v>0</v>
      </c>
      <c r="I13" s="295">
        <f>'část E náklady'!$E$30</f>
        <v>0</v>
      </c>
      <c r="J13" s="295">
        <f>'část E náklady'!$E$31</f>
        <v>0</v>
      </c>
      <c r="K13" s="295">
        <f>'část E náklady'!$E$32</f>
        <v>0</v>
      </c>
      <c r="L13" s="295">
        <f>'část E náklady'!$E$33</f>
        <v>0</v>
      </c>
      <c r="M13" s="295">
        <f>'část E náklady'!$E$34</f>
        <v>0</v>
      </c>
      <c r="N13" s="295">
        <f>'část E náklady'!$E$35</f>
        <v>0</v>
      </c>
      <c r="O13" s="295">
        <f>'část E náklady'!$E$36</f>
        <v>0</v>
      </c>
      <c r="P13" s="295">
        <f>'část E náklady'!$E$37</f>
        <v>0</v>
      </c>
      <c r="Q13" s="295">
        <f>'část E náklady'!$E$38</f>
        <v>0</v>
      </c>
      <c r="R13" s="295">
        <f>'část E náklady'!$E$39</f>
        <v>0</v>
      </c>
      <c r="S13" s="295">
        <f>'část E náklady'!$E$40</f>
        <v>0</v>
      </c>
      <c r="T13" s="295">
        <f>'část E náklady'!$E$41</f>
        <v>0</v>
      </c>
      <c r="U13" s="295">
        <f>'část E náklady'!$E$42</f>
        <v>0</v>
      </c>
      <c r="V13" s="295">
        <f>'část E náklady'!$E$43</f>
        <v>0</v>
      </c>
      <c r="W13" s="295">
        <f>'část E náklady'!$E$44</f>
        <v>0</v>
      </c>
      <c r="X13" s="295">
        <f>'část E náklady'!$E$45</f>
        <v>0</v>
      </c>
      <c r="Y13" s="295">
        <f>'část E náklady'!$E$46</f>
        <v>0</v>
      </c>
      <c r="Z13" s="295">
        <f>'část E náklady'!$E$47</f>
        <v>0</v>
      </c>
      <c r="AA13" s="295">
        <f>'část E náklady'!$E$48</f>
        <v>0</v>
      </c>
      <c r="AB13" s="295">
        <f>'část E náklady'!$E$49</f>
        <v>0</v>
      </c>
      <c r="AC13" s="295">
        <f>'část E náklady'!$E$50</f>
        <v>0</v>
      </c>
      <c r="AD13" s="295">
        <f>'část E náklady'!$E$51</f>
        <v>0</v>
      </c>
      <c r="AE13" s="295">
        <f>'část E náklady'!$E$52</f>
        <v>0</v>
      </c>
      <c r="AF13" s="295">
        <f>'část E náklady'!$E$53</f>
        <v>0</v>
      </c>
      <c r="AG13" s="295">
        <f>'část E náklady'!$E$54</f>
        <v>0</v>
      </c>
      <c r="AH13" s="295">
        <f>'část E náklady'!$E$55</f>
        <v>0</v>
      </c>
      <c r="AI13" s="295">
        <f>'část E náklady'!$E$56</f>
        <v>0</v>
      </c>
      <c r="AJ13" s="295">
        <f>'část E náklady'!$E$57</f>
        <v>0</v>
      </c>
      <c r="AK13" s="295">
        <f>'část E náklady'!$E$58</f>
        <v>0</v>
      </c>
      <c r="AL13" s="295">
        <f>'část E náklady'!$E$59</f>
        <v>0</v>
      </c>
      <c r="AM13" s="295">
        <f>'část E náklady'!$E$60</f>
        <v>0</v>
      </c>
      <c r="AN13" s="295">
        <f>'část E náklady'!$E$61</f>
        <v>0</v>
      </c>
      <c r="AO13" s="295">
        <f>'část E náklady'!$E$62</f>
        <v>0</v>
      </c>
      <c r="AP13" s="295">
        <f>'část E náklady'!$E$63</f>
        <v>0</v>
      </c>
      <c r="AQ13" s="295">
        <f>'část E náklady'!$E$64</f>
        <v>0</v>
      </c>
      <c r="AR13" s="295">
        <f>'část E náklady'!$E$65</f>
        <v>0</v>
      </c>
      <c r="AS13" s="295">
        <f>'část E náklady'!$E$66</f>
        <v>0</v>
      </c>
      <c r="AT13" s="295">
        <f>'část E náklady'!$E$67</f>
        <v>0</v>
      </c>
      <c r="AU13" s="295">
        <f>'část E náklady'!$E$68</f>
        <v>0</v>
      </c>
      <c r="AV13" s="295">
        <f>'část E náklady'!$E$69</f>
        <v>0</v>
      </c>
      <c r="AW13" s="295">
        <f>'část E náklady'!$E$70</f>
        <v>0</v>
      </c>
      <c r="AX13" s="295">
        <f>'část E náklady'!$E$71</f>
        <v>0</v>
      </c>
      <c r="AY13" s="295">
        <f>'část E náklady'!$E$72</f>
        <v>0</v>
      </c>
      <c r="AZ13" s="295">
        <f>'část E náklady'!$E$73</f>
        <v>0</v>
      </c>
      <c r="BA13" s="295">
        <f>'část E náklady'!$E$74</f>
        <v>0</v>
      </c>
      <c r="BB13" s="295">
        <f>'část E náklady'!$E$75</f>
        <v>0</v>
      </c>
      <c r="BC13" s="295">
        <f>'část E náklady'!$E$76</f>
        <v>0</v>
      </c>
      <c r="BD13" s="295">
        <f>'část E náklady'!$E$77</f>
        <v>0</v>
      </c>
      <c r="BE13" s="295">
        <f>'část E náklady'!$E$78</f>
        <v>0</v>
      </c>
      <c r="BF13" s="295">
        <f>'část E náklady'!$E$79</f>
        <v>0</v>
      </c>
      <c r="BG13" s="295">
        <f>'část E náklady'!$E$80</f>
        <v>0</v>
      </c>
      <c r="BH13" s="295">
        <f>'část E náklady'!$E$81</f>
        <v>0</v>
      </c>
      <c r="BI13" s="295">
        <f>'část E náklady'!$E$82</f>
        <v>0</v>
      </c>
      <c r="BJ13" s="295">
        <f>'část E náklady'!$E$83</f>
        <v>0</v>
      </c>
      <c r="BK13" s="295">
        <f>'část E náklady'!$E$84</f>
        <v>0</v>
      </c>
      <c r="BL13" s="295">
        <f>'část E náklady'!$E$85</f>
        <v>0</v>
      </c>
      <c r="BM13" s="295">
        <f>'část E náklady'!$E$86</f>
        <v>0</v>
      </c>
      <c r="BN13" s="295">
        <f>'část E náklady'!$E$87</f>
        <v>0</v>
      </c>
      <c r="BO13" s="295">
        <f>'část E náklady'!$E$88</f>
        <v>0</v>
      </c>
      <c r="BP13" s="295">
        <f>'část E náklady'!$E$89</f>
        <v>0</v>
      </c>
      <c r="BT13" s="293">
        <f t="array" ref="BT13">SUM($H$44:$BP$44*H13:BP13)</f>
        <v>0</v>
      </c>
      <c r="BU13" s="311">
        <f>BT13*0.14</f>
        <v>0</v>
      </c>
    </row>
    <row r="14" spans="1:73" s="213" customFormat="1" ht="38.25" x14ac:dyDescent="0.25">
      <c r="A14" s="233">
        <v>22</v>
      </c>
      <c r="B14" s="202" t="s">
        <v>348</v>
      </c>
      <c r="C14" s="178">
        <f>'úvodní list'!$E$10</f>
        <v>0</v>
      </c>
      <c r="D14" s="178">
        <f>'úvodní list'!$E$11</f>
        <v>0</v>
      </c>
      <c r="E14" s="178">
        <f>'úvodní list'!$E$12</f>
        <v>0</v>
      </c>
      <c r="F14" s="178" t="str">
        <f>'úvodní list'!$E$13</f>
        <v>nevybráno</v>
      </c>
      <c r="G14" s="178">
        <f>'úvodní list'!$E$14</f>
        <v>0</v>
      </c>
      <c r="H14" s="295">
        <f>'část E náklady'!$F$29</f>
        <v>0</v>
      </c>
      <c r="I14" s="295">
        <f>'část E náklady'!$F$30</f>
        <v>0</v>
      </c>
      <c r="J14" s="295">
        <f>'část E náklady'!$F$31</f>
        <v>0</v>
      </c>
      <c r="K14" s="295">
        <f>'část E náklady'!$F$32</f>
        <v>0</v>
      </c>
      <c r="L14" s="295">
        <f>'část E náklady'!$F$33</f>
        <v>0</v>
      </c>
      <c r="M14" s="295">
        <f>'část E náklady'!$F$34</f>
        <v>0</v>
      </c>
      <c r="N14" s="295">
        <f>'část E náklady'!$F$35</f>
        <v>0</v>
      </c>
      <c r="O14" s="295">
        <f>'část E náklady'!$F$36</f>
        <v>0</v>
      </c>
      <c r="P14" s="295">
        <f>'část E náklady'!$F$37</f>
        <v>0</v>
      </c>
      <c r="Q14" s="295">
        <f>'část E náklady'!$F$38</f>
        <v>0</v>
      </c>
      <c r="R14" s="295">
        <f>'část E náklady'!$F$39</f>
        <v>0</v>
      </c>
      <c r="S14" s="295">
        <f>'část E náklady'!$F$40</f>
        <v>0</v>
      </c>
      <c r="T14" s="295">
        <f>'část E náklady'!$F$41</f>
        <v>0</v>
      </c>
      <c r="U14" s="295">
        <f>'část E náklady'!$F$42</f>
        <v>0</v>
      </c>
      <c r="V14" s="295">
        <f>'část E náklady'!$F$43</f>
        <v>0</v>
      </c>
      <c r="W14" s="295">
        <f>'část E náklady'!$F$44</f>
        <v>0</v>
      </c>
      <c r="X14" s="295">
        <f>'část E náklady'!$F$45</f>
        <v>0</v>
      </c>
      <c r="Y14" s="295">
        <f>'část E náklady'!$F$46</f>
        <v>0</v>
      </c>
      <c r="Z14" s="295">
        <f>'část E náklady'!$F$47</f>
        <v>0</v>
      </c>
      <c r="AA14" s="295">
        <f>'část E náklady'!$F$48</f>
        <v>0</v>
      </c>
      <c r="AB14" s="295">
        <f>'část E náklady'!$F$49</f>
        <v>0</v>
      </c>
      <c r="AC14" s="295">
        <f>'část E náklady'!$F$50</f>
        <v>0</v>
      </c>
      <c r="AD14" s="295">
        <f>'část E náklady'!$F$51</f>
        <v>0</v>
      </c>
      <c r="AE14" s="295">
        <f>'část E náklady'!$F$52</f>
        <v>0</v>
      </c>
      <c r="AF14" s="295">
        <f>'část E náklady'!$F$53</f>
        <v>0</v>
      </c>
      <c r="AG14" s="295">
        <f>'část E náklady'!$F$54</f>
        <v>0</v>
      </c>
      <c r="AH14" s="295">
        <f>'část E náklady'!$F$55</f>
        <v>0</v>
      </c>
      <c r="AI14" s="295">
        <f>'část E náklady'!$F$56</f>
        <v>0</v>
      </c>
      <c r="AJ14" s="295">
        <f>'část E náklady'!$F$57</f>
        <v>0</v>
      </c>
      <c r="AK14" s="295">
        <f>'část E náklady'!$F$58</f>
        <v>0</v>
      </c>
      <c r="AL14" s="295">
        <f>'část E náklady'!$F$59</f>
        <v>0</v>
      </c>
      <c r="AM14" s="295">
        <f>'část E náklady'!$F$60</f>
        <v>0</v>
      </c>
      <c r="AN14" s="295">
        <f>'část E náklady'!$F$61</f>
        <v>0</v>
      </c>
      <c r="AO14" s="295">
        <f>'část E náklady'!$F$62</f>
        <v>0</v>
      </c>
      <c r="AP14" s="295">
        <f>'část E náklady'!$F$63</f>
        <v>0</v>
      </c>
      <c r="AQ14" s="295">
        <f>'část E náklady'!$F$64</f>
        <v>0</v>
      </c>
      <c r="AR14" s="295">
        <f>'část E náklady'!$F$65</f>
        <v>0</v>
      </c>
      <c r="AS14" s="295">
        <f>'část E náklady'!$F$66</f>
        <v>0</v>
      </c>
      <c r="AT14" s="295">
        <f>'část E náklady'!$F$67</f>
        <v>0</v>
      </c>
      <c r="AU14" s="295">
        <f>'část E náklady'!$F$68</f>
        <v>0</v>
      </c>
      <c r="AV14" s="295">
        <f>'část E náklady'!$F$69</f>
        <v>0</v>
      </c>
      <c r="AW14" s="295">
        <f>'část E náklady'!$F$70</f>
        <v>0</v>
      </c>
      <c r="AX14" s="295">
        <f>'část E náklady'!$F$71</f>
        <v>0</v>
      </c>
      <c r="AY14" s="295">
        <f>'část E náklady'!$F$72</f>
        <v>0</v>
      </c>
      <c r="AZ14" s="295">
        <f>'část E náklady'!$F$73</f>
        <v>0</v>
      </c>
      <c r="BA14" s="295">
        <f>'část E náklady'!$F$74</f>
        <v>0</v>
      </c>
      <c r="BB14" s="295">
        <f>'část E náklady'!$F$75</f>
        <v>0</v>
      </c>
      <c r="BC14" s="295">
        <f>'část E náklady'!$F$76</f>
        <v>0</v>
      </c>
      <c r="BD14" s="295">
        <f>'část E náklady'!$F$77</f>
        <v>0</v>
      </c>
      <c r="BE14" s="295">
        <f>'část E náklady'!$F$78</f>
        <v>0</v>
      </c>
      <c r="BF14" s="295">
        <f>'část E náklady'!$F$79</f>
        <v>0</v>
      </c>
      <c r="BG14" s="295">
        <f>'část E náklady'!$F$80</f>
        <v>0</v>
      </c>
      <c r="BH14" s="295">
        <f>'část E náklady'!$F$81</f>
        <v>0</v>
      </c>
      <c r="BI14" s="295">
        <f>'část E náklady'!$F$82</f>
        <v>0</v>
      </c>
      <c r="BJ14" s="295">
        <f>'část E náklady'!$F$83</f>
        <v>0</v>
      </c>
      <c r="BK14" s="295">
        <f>'část E náklady'!$F$84</f>
        <v>0</v>
      </c>
      <c r="BL14" s="295">
        <f>'část E náklady'!$F$85</f>
        <v>0</v>
      </c>
      <c r="BM14" s="295">
        <f>'část E náklady'!$F$86</f>
        <v>0</v>
      </c>
      <c r="BN14" s="295">
        <f>'část E náklady'!$F$87</f>
        <v>0</v>
      </c>
      <c r="BO14" s="295">
        <f>'část E náklady'!$F$88</f>
        <v>0</v>
      </c>
      <c r="BP14" s="295">
        <f>'část E náklady'!$F$89</f>
        <v>0</v>
      </c>
      <c r="BT14" s="293">
        <f t="array" ref="BT14">SUM($H$44:$BP$44*H14:BP14)</f>
        <v>0</v>
      </c>
      <c r="BU14" s="311">
        <f>BT14*0.15</f>
        <v>0</v>
      </c>
    </row>
    <row r="15" spans="1:73" s="213" customFormat="1" ht="30" x14ac:dyDescent="0.25">
      <c r="A15" s="169">
        <v>23</v>
      </c>
      <c r="B15" s="221" t="s">
        <v>200</v>
      </c>
      <c r="C15" s="178">
        <f>'úvodní list'!$E$10</f>
        <v>0</v>
      </c>
      <c r="D15" s="178">
        <f>'úvodní list'!$E$11</f>
        <v>0</v>
      </c>
      <c r="E15" s="178">
        <f>'úvodní list'!$E$12</f>
        <v>0</v>
      </c>
      <c r="F15" s="178" t="str">
        <f>'úvodní list'!$E$13</f>
        <v>nevybráno</v>
      </c>
      <c r="G15" s="178">
        <f>'úvodní list'!$E$14</f>
        <v>0</v>
      </c>
      <c r="H15" s="295">
        <f>'část E náklady'!$G$29</f>
        <v>0</v>
      </c>
      <c r="I15" s="295">
        <f>'část E náklady'!$G$30</f>
        <v>0</v>
      </c>
      <c r="J15" s="295">
        <f>'část E náklady'!$G$31</f>
        <v>0</v>
      </c>
      <c r="K15" s="295">
        <f>'část E náklady'!$G$32</f>
        <v>0</v>
      </c>
      <c r="L15" s="295">
        <f>'část E náklady'!$G$33</f>
        <v>0</v>
      </c>
      <c r="M15" s="295">
        <f>'část E náklady'!$G$34</f>
        <v>0</v>
      </c>
      <c r="N15" s="295">
        <f>'část E náklady'!$G$35</f>
        <v>0</v>
      </c>
      <c r="O15" s="295">
        <f>'část E náklady'!$G$36</f>
        <v>0</v>
      </c>
      <c r="P15" s="295">
        <f>'část E náklady'!$G$37</f>
        <v>0</v>
      </c>
      <c r="Q15" s="295">
        <f>'část E náklady'!$G$38</f>
        <v>0</v>
      </c>
      <c r="R15" s="295">
        <f>'část E náklady'!$G$39</f>
        <v>0</v>
      </c>
      <c r="S15" s="295">
        <f>'část E náklady'!$G$40</f>
        <v>0</v>
      </c>
      <c r="T15" s="295">
        <f>'část E náklady'!$G$41</f>
        <v>0</v>
      </c>
      <c r="U15" s="295">
        <f>'část E náklady'!$G$42</f>
        <v>0</v>
      </c>
      <c r="V15" s="295">
        <f>'část E náklady'!$G$43</f>
        <v>0</v>
      </c>
      <c r="W15" s="295">
        <f>'část E náklady'!$G$44</f>
        <v>0</v>
      </c>
      <c r="X15" s="295">
        <f>'část E náklady'!$G$45</f>
        <v>0</v>
      </c>
      <c r="Y15" s="295">
        <f>'část E náklady'!$G$46</f>
        <v>0</v>
      </c>
      <c r="Z15" s="295">
        <f>'část E náklady'!$G$47</f>
        <v>0</v>
      </c>
      <c r="AA15" s="295">
        <f>'část E náklady'!$G$48</f>
        <v>0</v>
      </c>
      <c r="AB15" s="295">
        <f>'část E náklady'!$G$49</f>
        <v>0</v>
      </c>
      <c r="AC15" s="295">
        <f>'část E náklady'!$G$50</f>
        <v>0</v>
      </c>
      <c r="AD15" s="295">
        <f>'část E náklady'!$G$51</f>
        <v>0</v>
      </c>
      <c r="AE15" s="295">
        <f>'část E náklady'!$G$52</f>
        <v>0</v>
      </c>
      <c r="AF15" s="295">
        <f>'část E náklady'!$G$53</f>
        <v>0</v>
      </c>
      <c r="AG15" s="295">
        <f>'část E náklady'!$G$54</f>
        <v>0</v>
      </c>
      <c r="AH15" s="295">
        <f>'část E náklady'!$G$55</f>
        <v>0</v>
      </c>
      <c r="AI15" s="295">
        <f>'část E náklady'!$G$56</f>
        <v>0</v>
      </c>
      <c r="AJ15" s="295">
        <f>'část E náklady'!$G$57</f>
        <v>0</v>
      </c>
      <c r="AK15" s="295">
        <f>'část E náklady'!$G$58</f>
        <v>0</v>
      </c>
      <c r="AL15" s="295">
        <f>'část E náklady'!$G$59</f>
        <v>0</v>
      </c>
      <c r="AM15" s="295">
        <f>'část E náklady'!$G$60</f>
        <v>0</v>
      </c>
      <c r="AN15" s="295">
        <f>'část E náklady'!$G$61</f>
        <v>0</v>
      </c>
      <c r="AO15" s="295">
        <f>'část E náklady'!$G$62</f>
        <v>0</v>
      </c>
      <c r="AP15" s="295">
        <f>'část E náklady'!$G$63</f>
        <v>0</v>
      </c>
      <c r="AQ15" s="295">
        <f>'část E náklady'!$G$64</f>
        <v>0</v>
      </c>
      <c r="AR15" s="295">
        <f>'část E náklady'!$G$65</f>
        <v>0</v>
      </c>
      <c r="AS15" s="295">
        <f>'část E náklady'!$G$66</f>
        <v>0</v>
      </c>
      <c r="AT15" s="295">
        <f>'část E náklady'!$G$67</f>
        <v>0</v>
      </c>
      <c r="AU15" s="295">
        <f>'část E náklady'!$G$68</f>
        <v>0</v>
      </c>
      <c r="AV15" s="295">
        <f>'část E náklady'!$G$69</f>
        <v>0</v>
      </c>
      <c r="AW15" s="295">
        <f>'část E náklady'!$G$70</f>
        <v>0</v>
      </c>
      <c r="AX15" s="295">
        <f>'část E náklady'!$G$71</f>
        <v>0</v>
      </c>
      <c r="AY15" s="295">
        <f>'část E náklady'!$G$72</f>
        <v>0</v>
      </c>
      <c r="AZ15" s="295">
        <f>'část E náklady'!$G$73</f>
        <v>0</v>
      </c>
      <c r="BA15" s="295">
        <f>'část E náklady'!$G$74</f>
        <v>0</v>
      </c>
      <c r="BB15" s="295">
        <f>'část E náklady'!$G$75</f>
        <v>0</v>
      </c>
      <c r="BC15" s="295">
        <f>'část E náklady'!$G$76</f>
        <v>0</v>
      </c>
      <c r="BD15" s="295">
        <f>'část E náklady'!$G$77</f>
        <v>0</v>
      </c>
      <c r="BE15" s="295">
        <f>'část E náklady'!$G$78</f>
        <v>0</v>
      </c>
      <c r="BF15" s="295">
        <f>'část E náklady'!$G$79</f>
        <v>0</v>
      </c>
      <c r="BG15" s="295">
        <f>'část E náklady'!$G$80</f>
        <v>0</v>
      </c>
      <c r="BH15" s="295">
        <f>'část E náklady'!$G$81</f>
        <v>0</v>
      </c>
      <c r="BI15" s="295">
        <f>'část E náklady'!$G$82</f>
        <v>0</v>
      </c>
      <c r="BJ15" s="295">
        <f>'část E náklady'!$G$83</f>
        <v>0</v>
      </c>
      <c r="BK15" s="295">
        <f>'část E náklady'!$G$84</f>
        <v>0</v>
      </c>
      <c r="BL15" s="295">
        <f>'část E náklady'!$G$85</f>
        <v>0</v>
      </c>
      <c r="BM15" s="295">
        <f>'část E náklady'!$G$86</f>
        <v>0</v>
      </c>
      <c r="BN15" s="295">
        <f>'část E náklady'!$G$87</f>
        <v>0</v>
      </c>
      <c r="BO15" s="295">
        <f>'část E náklady'!$G$88</f>
        <v>0</v>
      </c>
      <c r="BP15" s="295">
        <f>'část E náklady'!$G$89</f>
        <v>0</v>
      </c>
      <c r="BT15" s="293">
        <f t="array" ref="BT15">SUM($H$44:$BP$44*H15:BP15)</f>
        <v>0</v>
      </c>
      <c r="BU15" s="311">
        <f>BT15*0.16</f>
        <v>0</v>
      </c>
    </row>
    <row r="16" spans="1:73" s="213" customFormat="1" ht="30" x14ac:dyDescent="0.25">
      <c r="A16" s="233">
        <v>24</v>
      </c>
      <c r="B16" s="221" t="s">
        <v>346</v>
      </c>
      <c r="C16" s="178">
        <f>'úvodní list'!$E$10</f>
        <v>0</v>
      </c>
      <c r="D16" s="178">
        <f>'úvodní list'!$E$11</f>
        <v>0</v>
      </c>
      <c r="E16" s="178">
        <f>'úvodní list'!$E$12</f>
        <v>0</v>
      </c>
      <c r="F16" s="178" t="str">
        <f>'úvodní list'!$E$13</f>
        <v>nevybráno</v>
      </c>
      <c r="G16" s="178">
        <f>'úvodní list'!$E$14</f>
        <v>0</v>
      </c>
      <c r="H16" s="295">
        <f>'část E náklady'!$I$29</f>
        <v>0</v>
      </c>
      <c r="I16" s="295">
        <f>'část E náklady'!$I$30</f>
        <v>0</v>
      </c>
      <c r="J16" s="295">
        <f>'část E náklady'!$I$31</f>
        <v>0</v>
      </c>
      <c r="K16" s="295">
        <f>'část E náklady'!$I$32</f>
        <v>0</v>
      </c>
      <c r="L16" s="295">
        <f>'část E náklady'!$I$33</f>
        <v>0</v>
      </c>
      <c r="M16" s="295">
        <f>'část E náklady'!$I$34</f>
        <v>0</v>
      </c>
      <c r="N16" s="295">
        <f>'část E náklady'!$I$35</f>
        <v>0</v>
      </c>
      <c r="O16" s="295">
        <f>'část E náklady'!$I$36</f>
        <v>0</v>
      </c>
      <c r="P16" s="295">
        <f>'část E náklady'!$I$37</f>
        <v>0</v>
      </c>
      <c r="Q16" s="295">
        <f>'část E náklady'!$I$38</f>
        <v>0</v>
      </c>
      <c r="R16" s="295">
        <f>'část E náklady'!$I$39</f>
        <v>0</v>
      </c>
      <c r="S16" s="295">
        <f>'část E náklady'!$I$40</f>
        <v>0</v>
      </c>
      <c r="T16" s="295">
        <f>'část E náklady'!$I$41</f>
        <v>0</v>
      </c>
      <c r="U16" s="295">
        <f>'část E náklady'!$I$42</f>
        <v>0</v>
      </c>
      <c r="V16" s="295">
        <f>'část E náklady'!$I$43</f>
        <v>0</v>
      </c>
      <c r="W16" s="295">
        <f>'část E náklady'!$I$44</f>
        <v>0</v>
      </c>
      <c r="X16" s="295">
        <f>'část E náklady'!$I$45</f>
        <v>0</v>
      </c>
      <c r="Y16" s="295">
        <f>'část E náklady'!$I$46</f>
        <v>0</v>
      </c>
      <c r="Z16" s="295">
        <f>'část E náklady'!$I$47</f>
        <v>0</v>
      </c>
      <c r="AA16" s="295">
        <f>'část E náklady'!$I$48</f>
        <v>0</v>
      </c>
      <c r="AB16" s="295">
        <f>'část E náklady'!$I$49</f>
        <v>0</v>
      </c>
      <c r="AC16" s="295">
        <f>'část E náklady'!$I$50</f>
        <v>0</v>
      </c>
      <c r="AD16" s="295">
        <f>'část E náklady'!$I$51</f>
        <v>0</v>
      </c>
      <c r="AE16" s="295">
        <f>'část E náklady'!$I$52</f>
        <v>0</v>
      </c>
      <c r="AF16" s="295">
        <f>'část E náklady'!$I$53</f>
        <v>0</v>
      </c>
      <c r="AG16" s="295">
        <f>'část E náklady'!$I$54</f>
        <v>0</v>
      </c>
      <c r="AH16" s="295">
        <f>'část E náklady'!$I$55</f>
        <v>0</v>
      </c>
      <c r="AI16" s="295">
        <f>'část E náklady'!$I$56</f>
        <v>0</v>
      </c>
      <c r="AJ16" s="295">
        <f>'část E náklady'!$I$57</f>
        <v>0</v>
      </c>
      <c r="AK16" s="295">
        <f>'část E náklady'!$I$58</f>
        <v>0</v>
      </c>
      <c r="AL16" s="295">
        <f>'část E náklady'!$I$59</f>
        <v>0</v>
      </c>
      <c r="AM16" s="295">
        <f>'část E náklady'!$I$60</f>
        <v>0</v>
      </c>
      <c r="AN16" s="295">
        <f>'část E náklady'!$I$61</f>
        <v>0</v>
      </c>
      <c r="AO16" s="295">
        <f>'část E náklady'!$I$62</f>
        <v>0</v>
      </c>
      <c r="AP16" s="295">
        <f>'část E náklady'!$I$63</f>
        <v>0</v>
      </c>
      <c r="AQ16" s="295">
        <f>'část E náklady'!$I$64</f>
        <v>0</v>
      </c>
      <c r="AR16" s="295">
        <f>'část E náklady'!$I$65</f>
        <v>0</v>
      </c>
      <c r="AS16" s="295">
        <f>'část E náklady'!$I$66</f>
        <v>0</v>
      </c>
      <c r="AT16" s="295">
        <f>'část E náklady'!$I$67</f>
        <v>0</v>
      </c>
      <c r="AU16" s="295">
        <f>'část E náklady'!$I$68</f>
        <v>0</v>
      </c>
      <c r="AV16" s="295">
        <f>'část E náklady'!$I$69</f>
        <v>0</v>
      </c>
      <c r="AW16" s="295">
        <f>'část E náklady'!$I$70</f>
        <v>0</v>
      </c>
      <c r="AX16" s="295">
        <f>'část E náklady'!$I$71</f>
        <v>0</v>
      </c>
      <c r="AY16" s="295">
        <f>'část E náklady'!$I$72</f>
        <v>0</v>
      </c>
      <c r="AZ16" s="295">
        <f>'část E náklady'!$I$73</f>
        <v>0</v>
      </c>
      <c r="BA16" s="295">
        <f>'část E náklady'!$I$74</f>
        <v>0</v>
      </c>
      <c r="BB16" s="295">
        <f>'část E náklady'!$I$75</f>
        <v>0</v>
      </c>
      <c r="BC16" s="295">
        <f>'část E náklady'!$I$76</f>
        <v>0</v>
      </c>
      <c r="BD16" s="295">
        <f>'část E náklady'!$I$77</f>
        <v>0</v>
      </c>
      <c r="BE16" s="295">
        <f>'část E náklady'!$I$78</f>
        <v>0</v>
      </c>
      <c r="BF16" s="295">
        <f>'část E náklady'!$I$79</f>
        <v>0</v>
      </c>
      <c r="BG16" s="295">
        <f>'část E náklady'!$I$80</f>
        <v>0</v>
      </c>
      <c r="BH16" s="295">
        <f>'část E náklady'!$I$81</f>
        <v>0</v>
      </c>
      <c r="BI16" s="295">
        <f>'část E náklady'!$I$82</f>
        <v>0</v>
      </c>
      <c r="BJ16" s="295">
        <f>'část E náklady'!$I$83</f>
        <v>0</v>
      </c>
      <c r="BK16" s="295">
        <f>'část E náklady'!$I$84</f>
        <v>0</v>
      </c>
      <c r="BL16" s="295">
        <f>'část E náklady'!$I$85</f>
        <v>0</v>
      </c>
      <c r="BM16" s="295">
        <f>'část E náklady'!$I$86</f>
        <v>0</v>
      </c>
      <c r="BN16" s="295">
        <f>'část E náklady'!$I$87</f>
        <v>0</v>
      </c>
      <c r="BO16" s="295">
        <f>'část E náklady'!$I$88</f>
        <v>0</v>
      </c>
      <c r="BP16" s="295">
        <f>'část E náklady'!$I$89</f>
        <v>0</v>
      </c>
      <c r="BT16" s="293">
        <f t="array" ref="BT16">SUM($H$44:$BP$44*H16:BP16)</f>
        <v>0</v>
      </c>
      <c r="BU16" s="311">
        <f>BT16*0.17</f>
        <v>0</v>
      </c>
    </row>
    <row r="17" spans="1:73" s="213" customFormat="1" x14ac:dyDescent="0.25">
      <c r="A17" s="169">
        <v>25</v>
      </c>
      <c r="B17" s="221" t="s">
        <v>506</v>
      </c>
      <c r="C17" s="178">
        <f>'úvodní list'!$E$10</f>
        <v>0</v>
      </c>
      <c r="D17" s="178">
        <f>'úvodní list'!$E$11</f>
        <v>0</v>
      </c>
      <c r="E17" s="178">
        <f>'úvodní list'!$E$12</f>
        <v>0</v>
      </c>
      <c r="F17" s="178" t="str">
        <f>'úvodní list'!$E$13</f>
        <v>nevybráno</v>
      </c>
      <c r="G17" s="178">
        <f>'úvodní list'!$E$14</f>
        <v>0</v>
      </c>
      <c r="H17" s="295">
        <f>'část E náklady'!$J$29</f>
        <v>0</v>
      </c>
      <c r="I17" s="295">
        <f>'část E náklady'!$J$30</f>
        <v>0</v>
      </c>
      <c r="J17" s="295">
        <f>'část E náklady'!$J$31</f>
        <v>0</v>
      </c>
      <c r="K17" s="295">
        <f>'část E náklady'!$J$32</f>
        <v>0</v>
      </c>
      <c r="L17" s="295">
        <f>'část E náklady'!$J$33</f>
        <v>0</v>
      </c>
      <c r="M17" s="295">
        <f>'část E náklady'!$J$34</f>
        <v>0</v>
      </c>
      <c r="N17" s="295">
        <f>'část E náklady'!$J$35</f>
        <v>0</v>
      </c>
      <c r="O17" s="295">
        <f>'část E náklady'!$J$36</f>
        <v>0</v>
      </c>
      <c r="P17" s="295">
        <f>'část E náklady'!$J$37</f>
        <v>0</v>
      </c>
      <c r="Q17" s="295">
        <f>'část E náklady'!$J$38</f>
        <v>0</v>
      </c>
      <c r="R17" s="295">
        <f>'část E náklady'!$J$39</f>
        <v>0</v>
      </c>
      <c r="S17" s="295">
        <f>'část E náklady'!$J$40</f>
        <v>0</v>
      </c>
      <c r="T17" s="295">
        <f>'část E náklady'!$J$41</f>
        <v>0</v>
      </c>
      <c r="U17" s="295">
        <f>'část E náklady'!$J$42</f>
        <v>0</v>
      </c>
      <c r="V17" s="295">
        <f>'část E náklady'!$J$43</f>
        <v>0</v>
      </c>
      <c r="W17" s="295">
        <f>'část E náklady'!$J$44</f>
        <v>0</v>
      </c>
      <c r="X17" s="295">
        <f>'část E náklady'!$J$45</f>
        <v>0</v>
      </c>
      <c r="Y17" s="295">
        <f>'část E náklady'!$J$46</f>
        <v>0</v>
      </c>
      <c r="Z17" s="295">
        <f>'část E náklady'!$J$47</f>
        <v>0</v>
      </c>
      <c r="AA17" s="295">
        <f>'část E náklady'!$J$48</f>
        <v>0</v>
      </c>
      <c r="AB17" s="295">
        <f>'část E náklady'!$J$49</f>
        <v>0</v>
      </c>
      <c r="AC17" s="295">
        <f>'část E náklady'!$J$50</f>
        <v>0</v>
      </c>
      <c r="AD17" s="295">
        <f>'část E náklady'!$J$51</f>
        <v>0</v>
      </c>
      <c r="AE17" s="295">
        <f>'část E náklady'!$J$52</f>
        <v>0</v>
      </c>
      <c r="AF17" s="295">
        <f>'část E náklady'!$J$53</f>
        <v>0</v>
      </c>
      <c r="AG17" s="295">
        <f>'část E náklady'!$J$54</f>
        <v>0</v>
      </c>
      <c r="AH17" s="295">
        <f>'část E náklady'!$J$55</f>
        <v>0</v>
      </c>
      <c r="AI17" s="295">
        <f>'část E náklady'!$J$56</f>
        <v>0</v>
      </c>
      <c r="AJ17" s="295">
        <f>'část E náklady'!$J$57</f>
        <v>0</v>
      </c>
      <c r="AK17" s="295">
        <f>'část E náklady'!$J$58</f>
        <v>0</v>
      </c>
      <c r="AL17" s="295">
        <f>'část E náklady'!$J$59</f>
        <v>0</v>
      </c>
      <c r="AM17" s="295">
        <f>'část E náklady'!$J$60</f>
        <v>0</v>
      </c>
      <c r="AN17" s="295">
        <f>'část E náklady'!$J$61</f>
        <v>0</v>
      </c>
      <c r="AO17" s="295">
        <f>'část E náklady'!$J$62</f>
        <v>0</v>
      </c>
      <c r="AP17" s="295">
        <f>'část E náklady'!$J$63</f>
        <v>0</v>
      </c>
      <c r="AQ17" s="295">
        <f>'část E náklady'!$J$64</f>
        <v>0</v>
      </c>
      <c r="AR17" s="295">
        <f>'část E náklady'!$J$65</f>
        <v>0</v>
      </c>
      <c r="AS17" s="295">
        <f>'část E náklady'!$J$66</f>
        <v>0</v>
      </c>
      <c r="AT17" s="295">
        <f>'část E náklady'!$J$67</f>
        <v>0</v>
      </c>
      <c r="AU17" s="295">
        <f>'část E náklady'!$J$68</f>
        <v>0</v>
      </c>
      <c r="AV17" s="295">
        <f>'část E náklady'!$J$69</f>
        <v>0</v>
      </c>
      <c r="AW17" s="295">
        <f>'část E náklady'!$J$70</f>
        <v>0</v>
      </c>
      <c r="AX17" s="295">
        <f>'část E náklady'!$J$71</f>
        <v>0</v>
      </c>
      <c r="AY17" s="295">
        <f>'část E náklady'!$J$72</f>
        <v>0</v>
      </c>
      <c r="AZ17" s="295">
        <f>'část E náklady'!$J$73</f>
        <v>0</v>
      </c>
      <c r="BA17" s="295">
        <f>'část E náklady'!$J$74</f>
        <v>0</v>
      </c>
      <c r="BB17" s="295">
        <f>'část E náklady'!$J$75</f>
        <v>0</v>
      </c>
      <c r="BC17" s="295">
        <f>'část E náklady'!$J$76</f>
        <v>0</v>
      </c>
      <c r="BD17" s="295">
        <f>'část E náklady'!$J$77</f>
        <v>0</v>
      </c>
      <c r="BE17" s="295">
        <f>'část E náklady'!$J$78</f>
        <v>0</v>
      </c>
      <c r="BF17" s="295">
        <f>'část E náklady'!$J$79</f>
        <v>0</v>
      </c>
      <c r="BG17" s="295">
        <f>'část E náklady'!$J$80</f>
        <v>0</v>
      </c>
      <c r="BH17" s="295">
        <f>'část E náklady'!$J$81</f>
        <v>0</v>
      </c>
      <c r="BI17" s="295">
        <f>'část E náklady'!$J$82</f>
        <v>0</v>
      </c>
      <c r="BJ17" s="295">
        <f>'část E náklady'!$J$83</f>
        <v>0</v>
      </c>
      <c r="BK17" s="295">
        <f>'část E náklady'!$J$84</f>
        <v>0</v>
      </c>
      <c r="BL17" s="295">
        <f>'část E náklady'!$J$85</f>
        <v>0</v>
      </c>
      <c r="BM17" s="295">
        <f>'část E náklady'!$J$86</f>
        <v>0</v>
      </c>
      <c r="BN17" s="295">
        <f>'část E náklady'!$J$87</f>
        <v>0</v>
      </c>
      <c r="BO17" s="295">
        <f>'část E náklady'!$J$88</f>
        <v>0</v>
      </c>
      <c r="BP17" s="295">
        <f>'část E náklady'!$J$89</f>
        <v>0</v>
      </c>
      <c r="BT17" s="293">
        <f t="array" ref="BT17">SUM($H$44:$BP$44*H17:BP17)</f>
        <v>0</v>
      </c>
      <c r="BU17" s="311">
        <f>BT17*0.18</f>
        <v>0</v>
      </c>
    </row>
    <row r="18" spans="1:73" s="213" customFormat="1" ht="30" x14ac:dyDescent="0.25">
      <c r="A18" s="233">
        <v>26</v>
      </c>
      <c r="B18" s="221" t="s">
        <v>507</v>
      </c>
      <c r="C18" s="178">
        <f>'úvodní list'!$E$10</f>
        <v>0</v>
      </c>
      <c r="D18" s="178">
        <f>'úvodní list'!$E$11</f>
        <v>0</v>
      </c>
      <c r="E18" s="178">
        <f>'úvodní list'!$E$12</f>
        <v>0</v>
      </c>
      <c r="F18" s="178" t="str">
        <f>'úvodní list'!$E$13</f>
        <v>nevybráno</v>
      </c>
      <c r="G18" s="178">
        <f>'úvodní list'!$E$14</f>
        <v>0</v>
      </c>
      <c r="H18" s="295">
        <f>'část E náklady'!$H$29</f>
        <v>0</v>
      </c>
      <c r="I18" s="295">
        <f>'část E náklady'!$H$30</f>
        <v>0</v>
      </c>
      <c r="J18" s="295">
        <f>'část E náklady'!$H$31</f>
        <v>0</v>
      </c>
      <c r="K18" s="295">
        <f>'část E náklady'!$H$32</f>
        <v>0</v>
      </c>
      <c r="L18" s="295">
        <f>'část E náklady'!$H$33</f>
        <v>0</v>
      </c>
      <c r="M18" s="295">
        <f>'část E náklady'!$H$34</f>
        <v>0</v>
      </c>
      <c r="N18" s="295">
        <f>'část E náklady'!$H$35</f>
        <v>0</v>
      </c>
      <c r="O18" s="295">
        <f>'část E náklady'!$H$36</f>
        <v>0</v>
      </c>
      <c r="P18" s="295">
        <f>'část E náklady'!$H$37</f>
        <v>0</v>
      </c>
      <c r="Q18" s="295">
        <f>'část E náklady'!$H$38</f>
        <v>0</v>
      </c>
      <c r="R18" s="295">
        <f>'část E náklady'!$H$39</f>
        <v>0</v>
      </c>
      <c r="S18" s="295">
        <f>'část E náklady'!$H$40</f>
        <v>0</v>
      </c>
      <c r="T18" s="295">
        <f>'část E náklady'!$H$41</f>
        <v>0</v>
      </c>
      <c r="U18" s="295">
        <f>'část E náklady'!$H$42</f>
        <v>0</v>
      </c>
      <c r="V18" s="295">
        <f>'část E náklady'!$H$43</f>
        <v>0</v>
      </c>
      <c r="W18" s="295">
        <f>'část E náklady'!$H$44</f>
        <v>0</v>
      </c>
      <c r="X18" s="295">
        <f>'část E náklady'!$H$45</f>
        <v>0</v>
      </c>
      <c r="Y18" s="295">
        <f>'část E náklady'!$H$46</f>
        <v>0</v>
      </c>
      <c r="Z18" s="295">
        <f>'část E náklady'!$H$47</f>
        <v>0</v>
      </c>
      <c r="AA18" s="295">
        <f>'část E náklady'!$H$48</f>
        <v>0</v>
      </c>
      <c r="AB18" s="295">
        <f>'část E náklady'!$H$49</f>
        <v>0</v>
      </c>
      <c r="AC18" s="295">
        <f>'část E náklady'!$H$50</f>
        <v>0</v>
      </c>
      <c r="AD18" s="295">
        <f>'část E náklady'!$H$51</f>
        <v>0</v>
      </c>
      <c r="AE18" s="295">
        <f>'část E náklady'!$H$52</f>
        <v>0</v>
      </c>
      <c r="AF18" s="295">
        <f>'část E náklady'!$H$53</f>
        <v>0</v>
      </c>
      <c r="AG18" s="295">
        <f>'část E náklady'!$H$54</f>
        <v>0</v>
      </c>
      <c r="AH18" s="295">
        <f>'část E náklady'!$H$55</f>
        <v>0</v>
      </c>
      <c r="AI18" s="295">
        <f>'část E náklady'!$H$56</f>
        <v>0</v>
      </c>
      <c r="AJ18" s="295">
        <f>'část E náklady'!$H$57</f>
        <v>0</v>
      </c>
      <c r="AK18" s="295">
        <f>'část E náklady'!$H$58</f>
        <v>0</v>
      </c>
      <c r="AL18" s="295">
        <f>'část E náklady'!$H$59</f>
        <v>0</v>
      </c>
      <c r="AM18" s="295">
        <f>'část E náklady'!$H$60</f>
        <v>0</v>
      </c>
      <c r="AN18" s="295">
        <f>'část E náklady'!$H$61</f>
        <v>0</v>
      </c>
      <c r="AO18" s="295">
        <f>'část E náklady'!$H$62</f>
        <v>0</v>
      </c>
      <c r="AP18" s="295">
        <f>'část E náklady'!$H$63</f>
        <v>0</v>
      </c>
      <c r="AQ18" s="295">
        <f>'část E náklady'!$H$64</f>
        <v>0</v>
      </c>
      <c r="AR18" s="295">
        <f>'část E náklady'!$H$65</f>
        <v>0</v>
      </c>
      <c r="AS18" s="295">
        <f>'část E náklady'!$H$66</f>
        <v>0</v>
      </c>
      <c r="AT18" s="295">
        <f>'část E náklady'!$H$67</f>
        <v>0</v>
      </c>
      <c r="AU18" s="295">
        <f>'část E náklady'!$H$68</f>
        <v>0</v>
      </c>
      <c r="AV18" s="295">
        <f>'část E náklady'!$H$69</f>
        <v>0</v>
      </c>
      <c r="AW18" s="295">
        <f>'část E náklady'!$H$70</f>
        <v>0</v>
      </c>
      <c r="AX18" s="295">
        <f>'část E náklady'!$H$71</f>
        <v>0</v>
      </c>
      <c r="AY18" s="295">
        <f>'část E náklady'!$H$72</f>
        <v>0</v>
      </c>
      <c r="AZ18" s="295">
        <f>'část E náklady'!$H$73</f>
        <v>0</v>
      </c>
      <c r="BA18" s="295">
        <f>'část E náklady'!$H$74</f>
        <v>0</v>
      </c>
      <c r="BB18" s="295">
        <f>'část E náklady'!$H$75</f>
        <v>0</v>
      </c>
      <c r="BC18" s="295">
        <f>'část E náklady'!$H$76</f>
        <v>0</v>
      </c>
      <c r="BD18" s="295">
        <f>'část E náklady'!$H$77</f>
        <v>0</v>
      </c>
      <c r="BE18" s="295">
        <f>'část E náklady'!$H$78</f>
        <v>0</v>
      </c>
      <c r="BF18" s="295">
        <f>'část E náklady'!$H$79</f>
        <v>0</v>
      </c>
      <c r="BG18" s="295">
        <f>'část E náklady'!$H$80</f>
        <v>0</v>
      </c>
      <c r="BH18" s="295">
        <f>'část E náklady'!$H$81</f>
        <v>0</v>
      </c>
      <c r="BI18" s="295">
        <f>'část E náklady'!$H$82</f>
        <v>0</v>
      </c>
      <c r="BJ18" s="295">
        <f>'část E náklady'!$H$83</f>
        <v>0</v>
      </c>
      <c r="BK18" s="295">
        <f>'část E náklady'!$H$84</f>
        <v>0</v>
      </c>
      <c r="BL18" s="295">
        <f>'část E náklady'!$H$85</f>
        <v>0</v>
      </c>
      <c r="BM18" s="295">
        <f>'část E náklady'!$H$86</f>
        <v>0</v>
      </c>
      <c r="BN18" s="295">
        <f>'část E náklady'!$H$87</f>
        <v>0</v>
      </c>
      <c r="BO18" s="295">
        <f>'část E náklady'!$H$88</f>
        <v>0</v>
      </c>
      <c r="BP18" s="295">
        <f>'část E náklady'!$H$89</f>
        <v>0</v>
      </c>
      <c r="BT18" s="293">
        <f t="array" ref="BT18">SUM($H$44:$BP$44*H18:BP18)</f>
        <v>0</v>
      </c>
      <c r="BU18" s="311">
        <f>BT18*0.19</f>
        <v>0</v>
      </c>
    </row>
    <row r="19" spans="1:73" s="213" customFormat="1" ht="30" x14ac:dyDescent="0.25">
      <c r="A19" s="200" t="s">
        <v>537</v>
      </c>
      <c r="B19" s="221" t="s">
        <v>516</v>
      </c>
      <c r="C19" s="178">
        <f>'úvodní list'!$E$10</f>
        <v>0</v>
      </c>
      <c r="D19" s="178">
        <f>'úvodní list'!$E$11</f>
        <v>0</v>
      </c>
      <c r="E19" s="178">
        <f>'úvodní list'!$E$12</f>
        <v>0</v>
      </c>
      <c r="F19" s="178" t="str">
        <f>'úvodní list'!$E$13</f>
        <v>nevybráno</v>
      </c>
      <c r="G19" s="178">
        <f>'úvodní list'!$E$14</f>
        <v>0</v>
      </c>
      <c r="H19" s="299" t="s">
        <v>536</v>
      </c>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T19" s="293"/>
      <c r="BU19" s="311">
        <f>BT19*0.21</f>
        <v>0</v>
      </c>
    </row>
    <row r="20" spans="1:73" s="213" customFormat="1" x14ac:dyDescent="0.25">
      <c r="A20" s="233">
        <v>35</v>
      </c>
      <c r="B20" s="22" t="s">
        <v>535</v>
      </c>
      <c r="C20" s="178">
        <f>'úvodní list'!$E$10</f>
        <v>0</v>
      </c>
      <c r="D20" s="178">
        <f>'úvodní list'!$E$11</f>
        <v>0</v>
      </c>
      <c r="E20" s="178">
        <f>'úvodní list'!$E$12</f>
        <v>0</v>
      </c>
      <c r="F20" s="178" t="str">
        <f>'úvodní list'!$E$13</f>
        <v>nevybráno</v>
      </c>
      <c r="G20" s="178">
        <f>'úvodní list'!$E$14</f>
        <v>0</v>
      </c>
      <c r="H20" s="295">
        <f>'část E náklady'!$E$4</f>
        <v>0</v>
      </c>
      <c r="I20" s="295">
        <f>'část E náklady'!$E$5</f>
        <v>0</v>
      </c>
      <c r="J20" s="295">
        <f>'část E náklady'!$E$6</f>
        <v>0</v>
      </c>
      <c r="K20" s="295">
        <f>'část E náklady'!$E$7</f>
        <v>0</v>
      </c>
      <c r="L20" s="295">
        <f>'část E náklady'!$E$8</f>
        <v>0</v>
      </c>
      <c r="M20" s="295">
        <f>'část E náklady'!$E$15</f>
        <v>0</v>
      </c>
      <c r="N20" s="295">
        <f>'část E náklady'!$E$16</f>
        <v>0</v>
      </c>
      <c r="O20" s="295">
        <f>'část E náklady'!$E$17</f>
        <v>0</v>
      </c>
      <c r="P20" s="295">
        <f>'část E náklady'!$E$18</f>
        <v>0</v>
      </c>
      <c r="Q20" s="295">
        <f>'část E náklady'!$E$20</f>
        <v>0</v>
      </c>
      <c r="R20" s="295">
        <f>'část E náklady'!$E$21</f>
        <v>0</v>
      </c>
      <c r="S20" s="295">
        <f>'část E náklady'!$E$22</f>
        <v>0</v>
      </c>
      <c r="T20" s="295">
        <f>'část E náklady'!$E$23</f>
        <v>0</v>
      </c>
      <c r="U20" s="295">
        <f>'část E náklady'!$E$11</f>
        <v>0</v>
      </c>
      <c r="V20" s="295">
        <f>'část E náklady'!$E$12</f>
        <v>0</v>
      </c>
      <c r="W20" s="295">
        <f>'část E náklady'!$E$13</f>
        <v>0</v>
      </c>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T20" s="293">
        <f t="array" ref="BT20">SUM($H$44:$BP$44*H20:BP20)</f>
        <v>0</v>
      </c>
      <c r="BU20" s="311">
        <f>BT20*0.22</f>
        <v>0</v>
      </c>
    </row>
    <row r="21" spans="1:73" s="218" customFormat="1" ht="30" x14ac:dyDescent="0.25">
      <c r="A21" s="233">
        <v>41</v>
      </c>
      <c r="B21" s="220" t="s">
        <v>533</v>
      </c>
      <c r="C21" s="178">
        <f>'úvodní list'!$E$10</f>
        <v>0</v>
      </c>
      <c r="D21" s="178">
        <f>'úvodní list'!$E$11</f>
        <v>0</v>
      </c>
      <c r="E21" s="178">
        <f>'úvodní list'!$E$12</f>
        <v>0</v>
      </c>
      <c r="F21" s="178" t="str">
        <f>'úvodní list'!$E$13</f>
        <v>nevybráno</v>
      </c>
      <c r="G21" s="178">
        <f>'úvodní list'!$E$14</f>
        <v>0</v>
      </c>
      <c r="H21" s="295">
        <f>'část F zdroje'!$E$6</f>
        <v>0</v>
      </c>
      <c r="I21" s="295">
        <f>'část F zdroje'!$E$7</f>
        <v>0</v>
      </c>
      <c r="J21" s="295"/>
      <c r="K21" s="295">
        <f>'část F zdroje'!$E$8</f>
        <v>0</v>
      </c>
      <c r="L21" s="295">
        <f>'část F zdroje'!$E$9</f>
        <v>0</v>
      </c>
      <c r="M21" s="295">
        <f>'část F zdroje'!$E$10</f>
        <v>0</v>
      </c>
      <c r="N21" s="295">
        <f>'část F zdroje'!$E$11</f>
        <v>0</v>
      </c>
      <c r="O21" s="295">
        <f>'část F zdroje'!$E$12</f>
        <v>0</v>
      </c>
      <c r="P21" s="295">
        <f>'část F zdroje'!$E$13</f>
        <v>0</v>
      </c>
      <c r="Q21" s="295">
        <f>'část F zdroje'!$E$14</f>
        <v>0</v>
      </c>
      <c r="R21" s="295">
        <f>'část F zdroje'!$E$15</f>
        <v>0</v>
      </c>
      <c r="S21" s="295">
        <f>'část F zdroje'!$E$16</f>
        <v>0</v>
      </c>
      <c r="T21" s="295">
        <f>'část F zdroje'!$E$17</f>
        <v>0</v>
      </c>
      <c r="U21" s="295">
        <f>'část F zdroje'!$E$18</f>
        <v>0</v>
      </c>
      <c r="V21" s="295">
        <f>'část F zdroje'!$E$19</f>
        <v>0</v>
      </c>
      <c r="W21" s="295">
        <f>'část F zdroje'!$E$20</f>
        <v>0</v>
      </c>
      <c r="X21" s="295">
        <f>'část F zdroje'!$E$21</f>
        <v>0</v>
      </c>
      <c r="Y21" s="295">
        <f>'část F zdroje'!$E$22</f>
        <v>0</v>
      </c>
      <c r="Z21" s="295">
        <f>'část F zdroje'!$E$23</f>
        <v>0</v>
      </c>
      <c r="AA21" s="295">
        <f>'část F zdroje'!$E$24</f>
        <v>0</v>
      </c>
      <c r="AB21" s="295">
        <f>'část F zdroje'!$E$25</f>
        <v>0</v>
      </c>
      <c r="AC21" s="295">
        <f>'část F zdroje'!$E$26</f>
        <v>0</v>
      </c>
      <c r="AD21" s="295">
        <f>'část F zdroje'!$E$27</f>
        <v>0</v>
      </c>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0"/>
      <c r="BI21" s="300"/>
      <c r="BJ21" s="300"/>
      <c r="BK21" s="300"/>
      <c r="BL21" s="300"/>
      <c r="BM21" s="300"/>
      <c r="BN21" s="300"/>
      <c r="BO21" s="300"/>
      <c r="BP21" s="300"/>
      <c r="BT21" s="293">
        <f t="array" ref="BT21">SUM($H$44:$BP$44*H21:BP21)</f>
        <v>0</v>
      </c>
      <c r="BU21" s="311">
        <f>BT21*0.23</f>
        <v>0</v>
      </c>
    </row>
    <row r="22" spans="1:73" s="213" customFormat="1" ht="60" x14ac:dyDescent="0.25">
      <c r="A22" s="233">
        <v>42</v>
      </c>
      <c r="B22" s="22" t="s">
        <v>534</v>
      </c>
      <c r="C22" s="178">
        <f>'úvodní list'!$E$10</f>
        <v>0</v>
      </c>
      <c r="D22" s="178">
        <f>'úvodní list'!$E$11</f>
        <v>0</v>
      </c>
      <c r="E22" s="178">
        <f>'úvodní list'!$E$12</f>
        <v>0</v>
      </c>
      <c r="F22" s="178" t="str">
        <f>'úvodní list'!$E$13</f>
        <v>nevybráno</v>
      </c>
      <c r="G22" s="178">
        <f>'úvodní list'!$E$14</f>
        <v>0</v>
      </c>
      <c r="H22" s="295">
        <f>'část F zdroje'!$F$6</f>
        <v>0</v>
      </c>
      <c r="I22" s="295">
        <f>'část F zdroje'!$F$7</f>
        <v>0</v>
      </c>
      <c r="J22" s="295"/>
      <c r="K22" s="295">
        <f>'část F zdroje'!$F$8</f>
        <v>0</v>
      </c>
      <c r="L22" s="295">
        <f>'část F zdroje'!$F$9</f>
        <v>0</v>
      </c>
      <c r="M22" s="295">
        <f>'část F zdroje'!$F$10</f>
        <v>0</v>
      </c>
      <c r="N22" s="295">
        <f>'část F zdroje'!$F$11</f>
        <v>0</v>
      </c>
      <c r="O22" s="295">
        <f>'část F zdroje'!$F$12</f>
        <v>0</v>
      </c>
      <c r="P22" s="295">
        <f>'část F zdroje'!$F$13</f>
        <v>0</v>
      </c>
      <c r="Q22" s="295">
        <f>'část F zdroje'!$F$14</f>
        <v>0</v>
      </c>
      <c r="R22" s="295">
        <f>'část F zdroje'!$F$15</f>
        <v>0</v>
      </c>
      <c r="S22" s="295">
        <f>'část F zdroje'!$F$16</f>
        <v>0</v>
      </c>
      <c r="T22" s="295">
        <f>'část F zdroje'!$F$17</f>
        <v>0</v>
      </c>
      <c r="U22" s="295">
        <f>'část F zdroje'!$F$18</f>
        <v>0</v>
      </c>
      <c r="V22" s="295">
        <f>'část F zdroje'!$F$19</f>
        <v>0</v>
      </c>
      <c r="W22" s="295">
        <f>'část F zdroje'!$F$20</f>
        <v>0</v>
      </c>
      <c r="X22" s="295">
        <f>'část F zdroje'!$F$21</f>
        <v>0</v>
      </c>
      <c r="Y22" s="295">
        <f>'část F zdroje'!$F$22</f>
        <v>0</v>
      </c>
      <c r="Z22" s="295">
        <f>'část F zdroje'!$F$23</f>
        <v>0</v>
      </c>
      <c r="AA22" s="295">
        <f>'část F zdroje'!$F$24</f>
        <v>0</v>
      </c>
      <c r="AB22" s="295">
        <f>'část F zdroje'!$F$25</f>
        <v>0</v>
      </c>
      <c r="AC22" s="295">
        <f>'část F zdroje'!$F$26</f>
        <v>0</v>
      </c>
      <c r="AD22" s="295">
        <f>'část F zdroje'!$F$27</f>
        <v>0</v>
      </c>
      <c r="AE22" s="295">
        <f>'část F zdroje'!$H$32</f>
        <v>0</v>
      </c>
      <c r="AF22" s="295">
        <f>'část F zdroje'!$H$33</f>
        <v>0</v>
      </c>
      <c r="AG22" s="295">
        <f>'část F zdroje'!$H$34</f>
        <v>0</v>
      </c>
      <c r="AH22" s="295"/>
      <c r="AI22" s="295">
        <f>'část F zdroje'!$H$35</f>
        <v>0</v>
      </c>
      <c r="AJ22" s="511"/>
      <c r="AK22" s="513"/>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T22" s="293">
        <f t="array" ref="BT22">SUM($H$44:$BP$44*H22:BP22)</f>
        <v>0</v>
      </c>
      <c r="BU22" s="311">
        <f>BT22*0.24</f>
        <v>0</v>
      </c>
    </row>
    <row r="23" spans="1:73" s="213" customFormat="1" ht="30.75" customHeight="1" x14ac:dyDescent="0.25">
      <c r="A23" s="169">
        <v>51</v>
      </c>
      <c r="B23" s="219" t="s">
        <v>353</v>
      </c>
      <c r="C23" s="178">
        <f>'úvodní list'!$E$10</f>
        <v>0</v>
      </c>
      <c r="D23" s="178">
        <f>'úvodní list'!$E$11</f>
        <v>0</v>
      </c>
      <c r="E23" s="178">
        <f>'úvodní list'!$E$12</f>
        <v>0</v>
      </c>
      <c r="F23" s="178" t="str">
        <f>'úvodní list'!$E$13</f>
        <v>nevybráno</v>
      </c>
      <c r="G23" s="178">
        <f>'úvodní list'!$E$14</f>
        <v>0</v>
      </c>
      <c r="H23" s="295">
        <f>'část B ind_AT_péče'!$E$6</f>
        <v>0</v>
      </c>
      <c r="I23" s="295">
        <f>'část B ind_AT_péče'!$E$7</f>
        <v>0</v>
      </c>
      <c r="J23" s="295">
        <f>'část B ind_AT_péče'!$E$8</f>
        <v>0</v>
      </c>
      <c r="K23" s="295">
        <f>'část B ind_AT_péče'!$E$9</f>
        <v>0</v>
      </c>
      <c r="L23" s="295">
        <f>'část B ind_AT_péče'!$E$10</f>
        <v>0</v>
      </c>
      <c r="M23" s="295">
        <f>'část B ind_AT_péče'!$E$11</f>
        <v>0</v>
      </c>
      <c r="N23" s="301">
        <f>'část B ind_AT_péče'!$E$12</f>
        <v>0</v>
      </c>
      <c r="O23" s="295">
        <f>'část B ind_AT_péče'!$E$13</f>
        <v>0</v>
      </c>
      <c r="P23" s="295">
        <f>'část B ind_AT_péče'!E14</f>
        <v>0</v>
      </c>
      <c r="Q23" s="295">
        <f>'část B ind_AT_péče'!$F$6</f>
        <v>0</v>
      </c>
      <c r="R23" s="295">
        <f>'část B ind_AT_péče'!$F$7</f>
        <v>0</v>
      </c>
      <c r="S23" s="295">
        <f>'část B ind_AT_péče'!$F$8</f>
        <v>0</v>
      </c>
      <c r="T23" s="295">
        <f>'část B ind_AT_péče'!$F$9</f>
        <v>0</v>
      </c>
      <c r="U23" s="295">
        <f>'část B ind_AT_péče'!$F$10</f>
        <v>0</v>
      </c>
      <c r="V23" s="295">
        <f>'část B ind_AT_péče'!$F$11</f>
        <v>0</v>
      </c>
      <c r="W23" s="301">
        <f>'část B ind_AT_péče'!$F$12</f>
        <v>0</v>
      </c>
      <c r="X23" s="295">
        <f>'část B ind_AT_péče'!$F$13</f>
        <v>0</v>
      </c>
      <c r="Y23" s="295">
        <f>'část B ind_AT_péče'!$F$14</f>
        <v>0</v>
      </c>
      <c r="Z23" s="295">
        <f>'část B ind_AT_péče'!$G$6</f>
        <v>0</v>
      </c>
      <c r="AA23" s="295">
        <f>'část B ind_AT_péče'!$G$7</f>
        <v>0</v>
      </c>
      <c r="AB23" s="295">
        <f>'část B ind_AT_péče'!$G$8</f>
        <v>0</v>
      </c>
      <c r="AC23" s="295">
        <f>'část B ind_AT_péče'!$G$9</f>
        <v>0</v>
      </c>
      <c r="AD23" s="295">
        <f>'část B ind_AT_péče'!$G$10</f>
        <v>0</v>
      </c>
      <c r="AE23" s="295">
        <f>'část B ind_AT_péče'!$G$11</f>
        <v>0</v>
      </c>
      <c r="AF23" s="301">
        <f>'část B ind_AT_péče'!$G$12</f>
        <v>0</v>
      </c>
      <c r="AG23" s="295">
        <f>'část B ind_AT_péče'!$G$13</f>
        <v>0</v>
      </c>
      <c r="AH23" s="295">
        <f>'část B ind_AT_péče'!$G$14</f>
        <v>0</v>
      </c>
      <c r="AI23" s="295">
        <f>'část B ind_AT_péče'!$H$6</f>
        <v>0</v>
      </c>
      <c r="AJ23" s="295">
        <f>'část B ind_AT_péče'!$H$7</f>
        <v>0</v>
      </c>
      <c r="AK23" s="295">
        <f>'část B ind_AT_péče'!$H$8</f>
        <v>0</v>
      </c>
      <c r="AL23" s="295">
        <f>'část B ind_AT_péče'!$H$9</f>
        <v>0</v>
      </c>
      <c r="AM23" s="295">
        <f>'část B ind_AT_péče'!$H$10</f>
        <v>0</v>
      </c>
      <c r="AN23" s="295">
        <f>'část B ind_AT_péče'!$H$11</f>
        <v>0</v>
      </c>
      <c r="AO23" s="301">
        <f>'část B ind_AT_péče'!$H$12</f>
        <v>0</v>
      </c>
      <c r="AP23" s="295">
        <f>'část B ind_AT_péče'!$H$13</f>
        <v>0</v>
      </c>
      <c r="AQ23" s="295">
        <f>'část B ind_AT_péče'!$H$14</f>
        <v>0</v>
      </c>
      <c r="AR23" s="295">
        <f>'část B ind_AT_péče'!$I$6</f>
        <v>0</v>
      </c>
      <c r="AS23" s="295">
        <f>'část B ind_AT_péče'!$I$7</f>
        <v>0</v>
      </c>
      <c r="AT23" s="295">
        <f>'část B ind_AT_péče'!$I$8</f>
        <v>0</v>
      </c>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T23" s="293">
        <f t="array" ref="BT23">SUM($H$44:$BP$44*H23:BP23)</f>
        <v>0</v>
      </c>
      <c r="BU23" s="311">
        <f>BT23*0.25</f>
        <v>0</v>
      </c>
    </row>
    <row r="24" spans="1:73" s="213" customFormat="1" ht="30" x14ac:dyDescent="0.25">
      <c r="A24" s="169" t="s">
        <v>517</v>
      </c>
      <c r="B24" s="216" t="s">
        <v>532</v>
      </c>
      <c r="C24" s="178">
        <f>'úvodní list'!$E$10</f>
        <v>0</v>
      </c>
      <c r="D24" s="178">
        <f>'úvodní list'!$E$11</f>
        <v>0</v>
      </c>
      <c r="E24" s="178">
        <f>'úvodní list'!$E$12</f>
        <v>0</v>
      </c>
      <c r="F24" s="178" t="str">
        <f>'úvodní list'!$E$13</f>
        <v>nevybráno</v>
      </c>
      <c r="G24" s="178">
        <f>'úvodní list'!$E$14</f>
        <v>0</v>
      </c>
      <c r="H24" s="294">
        <f>'část B ind_AT_péče'!$E$35</f>
        <v>0</v>
      </c>
      <c r="I24" s="294">
        <f>'část B ind_AT_péče'!$E$36</f>
        <v>0</v>
      </c>
      <c r="J24" s="294">
        <f>'část B ind_AT_péče'!$E$37</f>
        <v>0</v>
      </c>
      <c r="K24" s="294">
        <f>'část B ind_AT_péče'!$E$38</f>
        <v>0</v>
      </c>
      <c r="L24" s="294">
        <f>'část B ind_AT_péče'!$E$39</f>
        <v>0</v>
      </c>
      <c r="M24" s="295"/>
      <c r="N24" s="295"/>
      <c r="O24" s="302"/>
      <c r="P24" s="302"/>
      <c r="Q24" s="294">
        <f>'část B ind_AT_péče'!$F$35</f>
        <v>0</v>
      </c>
      <c r="R24" s="294">
        <f>'část B ind_AT_péče'!$F$36</f>
        <v>0</v>
      </c>
      <c r="S24" s="294">
        <f>'část B ind_AT_péče'!$F$37</f>
        <v>0</v>
      </c>
      <c r="T24" s="294">
        <f>'část B ind_AT_péče'!$F$38</f>
        <v>0</v>
      </c>
      <c r="U24" s="294">
        <f>'část B ind_AT_péče'!$F$39</f>
        <v>0</v>
      </c>
      <c r="V24" s="295"/>
      <c r="W24" s="295"/>
      <c r="X24" s="295"/>
      <c r="Y24" s="295"/>
      <c r="Z24" s="295"/>
      <c r="AA24" s="295"/>
      <c r="AB24" s="295"/>
      <c r="AC24" s="295"/>
      <c r="AD24" s="295"/>
      <c r="AE24" s="295"/>
      <c r="AF24" s="295"/>
      <c r="AG24" s="302"/>
      <c r="AH24" s="302"/>
      <c r="AI24" s="294">
        <f>'část B ind_AT_péče'!$H$35</f>
        <v>0</v>
      </c>
      <c r="AJ24" s="294">
        <f>'část B ind_AT_péče'!$H$36</f>
        <v>0</v>
      </c>
      <c r="AK24" s="294">
        <f>'část B ind_AT_péče'!$H$37</f>
        <v>0</v>
      </c>
      <c r="AL24" s="294">
        <f>'část B ind_AT_péče'!$H$38</f>
        <v>0</v>
      </c>
      <c r="AM24" s="294">
        <f>'část B ind_AT_péče'!$H$39</f>
        <v>0</v>
      </c>
      <c r="AN24" s="295"/>
      <c r="AO24" s="295"/>
      <c r="AP24" s="295"/>
      <c r="AQ24" s="295"/>
      <c r="AR24" s="294">
        <f>'část B ind_AT_péče'!$I$35</f>
        <v>0</v>
      </c>
      <c r="AS24" s="294">
        <f>'část B ind_AT_péče'!$I$36</f>
        <v>0</v>
      </c>
      <c r="AT24" s="294">
        <f>'část B ind_AT_péče'!$I$37</f>
        <v>0</v>
      </c>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T24" s="293">
        <f t="array" ref="BT24">SUM($H$44:$BP$44*H24:BP24)</f>
        <v>0</v>
      </c>
      <c r="BU24" s="311">
        <f>BT24*0.26</f>
        <v>0</v>
      </c>
    </row>
    <row r="25" spans="1:73" s="213" customFormat="1" ht="33" customHeight="1" x14ac:dyDescent="0.25">
      <c r="A25" s="169">
        <v>56</v>
      </c>
      <c r="B25" s="215" t="s">
        <v>353</v>
      </c>
      <c r="C25" s="178">
        <f>'úvodní list'!$E$10</f>
        <v>0</v>
      </c>
      <c r="D25" s="178">
        <f>'úvodní list'!$E$11</f>
        <v>0</v>
      </c>
      <c r="E25" s="178">
        <f>'úvodní list'!$E$12</f>
        <v>0</v>
      </c>
      <c r="F25" s="178" t="str">
        <f>'úvodní list'!$E$13</f>
        <v>nevybráno</v>
      </c>
      <c r="G25" s="178">
        <f>'úvodní list'!$E$14</f>
        <v>0</v>
      </c>
      <c r="H25" s="295">
        <f>'část B ind_AT_péče'!$E$19</f>
        <v>0</v>
      </c>
      <c r="I25" s="295">
        <f>'část B ind_AT_péče'!$E$20</f>
        <v>0</v>
      </c>
      <c r="J25" s="295">
        <f>'část B ind_AT_péče'!$E$21</f>
        <v>0</v>
      </c>
      <c r="K25" s="295">
        <f>'část B ind_AT_péče'!$E$22</f>
        <v>0</v>
      </c>
      <c r="L25" s="295">
        <f>'část B ind_AT_péče'!$E$23</f>
        <v>0</v>
      </c>
      <c r="M25" s="295">
        <f>'část B ind_AT_péče'!$E$24</f>
        <v>0</v>
      </c>
      <c r="N25" s="295">
        <f>'část B ind_AT_péče'!$F$19</f>
        <v>0</v>
      </c>
      <c r="O25" s="295">
        <f>'část B ind_AT_péče'!$F$20</f>
        <v>0</v>
      </c>
      <c r="P25" s="295">
        <f>'část B ind_AT_péče'!$F$21</f>
        <v>0</v>
      </c>
      <c r="Q25" s="295">
        <f>'část B ind_AT_péče'!$F$22</f>
        <v>0</v>
      </c>
      <c r="R25" s="295">
        <f>'část B ind_AT_péče'!$F$23</f>
        <v>0</v>
      </c>
      <c r="S25" s="295">
        <f>'část B ind_AT_péče'!$F$24</f>
        <v>0</v>
      </c>
      <c r="T25" s="295">
        <f>'část B ind_AT_péče'!$G$19</f>
        <v>0</v>
      </c>
      <c r="U25" s="295">
        <f>'část B ind_AT_péče'!$G$20</f>
        <v>0</v>
      </c>
      <c r="V25" s="295">
        <f>'část B ind_AT_péče'!$G$21</f>
        <v>0</v>
      </c>
      <c r="W25" s="295">
        <f>'část B ind_AT_péče'!$G$22</f>
        <v>0</v>
      </c>
      <c r="X25" s="295">
        <f>'část B ind_AT_péče'!$G$23</f>
        <v>0</v>
      </c>
      <c r="Y25" s="295">
        <f>'část B ind_AT_péče'!$G$24</f>
        <v>0</v>
      </c>
      <c r="Z25" s="295">
        <f>'část B ind_AT_péče'!$H$19</f>
        <v>0</v>
      </c>
      <c r="AA25" s="295">
        <f>'část B ind_AT_péče'!$H$20</f>
        <v>0</v>
      </c>
      <c r="AB25" s="295">
        <f>'část B ind_AT_péče'!$H$21</f>
        <v>0</v>
      </c>
      <c r="AC25" s="295">
        <f>'část B ind_AT_péče'!$H$22</f>
        <v>0</v>
      </c>
      <c r="AD25" s="295">
        <f>'část B ind_AT_péče'!$H$23</f>
        <v>0</v>
      </c>
      <c r="AE25" s="295">
        <f>'část B ind_AT_péče'!$H$24</f>
        <v>0</v>
      </c>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T25" s="293">
        <f t="array" ref="BT25">SUM($H$44:$BP$44*H25:BP25)</f>
        <v>0</v>
      </c>
      <c r="BU25" s="311">
        <f>BT25*0.27</f>
        <v>0</v>
      </c>
    </row>
    <row r="26" spans="1:73" s="213" customFormat="1" ht="33" customHeight="1" x14ac:dyDescent="0.25">
      <c r="A26" s="169">
        <v>56</v>
      </c>
      <c r="B26" s="215" t="s">
        <v>528</v>
      </c>
      <c r="C26" s="178">
        <f>'úvodní list'!$E$10</f>
        <v>0</v>
      </c>
      <c r="D26" s="178">
        <f>'úvodní list'!$E$11</f>
        <v>0</v>
      </c>
      <c r="E26" s="178">
        <f>'úvodní list'!$E$12</f>
        <v>0</v>
      </c>
      <c r="F26" s="178" t="str">
        <f>'úvodní list'!$E$13</f>
        <v>nevybráno</v>
      </c>
      <c r="G26" s="178">
        <f>'úvodní list'!$E$14</f>
        <v>0</v>
      </c>
      <c r="H26" s="295">
        <f>'část B ind_AT_prev'!$E$19</f>
        <v>0</v>
      </c>
      <c r="I26" s="295">
        <f>'část B ind_AT_prev'!$E$20</f>
        <v>0</v>
      </c>
      <c r="J26" s="295">
        <f>'část B ind_AT_prev'!$E$21</f>
        <v>0</v>
      </c>
      <c r="K26" s="295">
        <f>'část B ind_AT_prev'!$E$22</f>
        <v>0</v>
      </c>
      <c r="L26" s="295">
        <f>'část B ind_AT_prev'!$E$23</f>
        <v>0</v>
      </c>
      <c r="M26" s="295">
        <f>'část B ind_AT_prev'!$E$24</f>
        <v>0</v>
      </c>
      <c r="N26" s="295">
        <f>'část B ind_AT_prev'!$F$19</f>
        <v>0</v>
      </c>
      <c r="O26" s="295">
        <f>'část B ind_AT_prev'!$F$20</f>
        <v>0</v>
      </c>
      <c r="P26" s="295">
        <f>'část B ind_AT_prev'!$F$21</f>
        <v>0</v>
      </c>
      <c r="Q26" s="295">
        <f>'část B ind_AT_prev'!$F$22</f>
        <v>0</v>
      </c>
      <c r="R26" s="295">
        <f>'část B ind_AT_prev'!$F$23</f>
        <v>0</v>
      </c>
      <c r="S26" s="295">
        <f>'část B ind_AT_prev'!$F$24</f>
        <v>0</v>
      </c>
      <c r="T26" s="295">
        <f>'část B ind_AT_prev'!$G$19</f>
        <v>0</v>
      </c>
      <c r="U26" s="295">
        <f>'část B ind_AT_prev'!$G$20</f>
        <v>0</v>
      </c>
      <c r="V26" s="295">
        <f>'část B ind_AT_prev'!$G$21</f>
        <v>0</v>
      </c>
      <c r="W26" s="295">
        <f>'část B ind_AT_prev'!$G$22</f>
        <v>0</v>
      </c>
      <c r="X26" s="295">
        <f>'část B ind_AT_prev'!$G$23</f>
        <v>0</v>
      </c>
      <c r="Y26" s="295">
        <f>'část B ind_AT_prev'!$G$24</f>
        <v>0</v>
      </c>
      <c r="Z26" s="295">
        <f>'část B ind_AT_prev'!$H$19</f>
        <v>0</v>
      </c>
      <c r="AA26" s="295">
        <f>'část B ind_AT_prev'!$H$20</f>
        <v>0</v>
      </c>
      <c r="AB26" s="295">
        <f>'část B ind_AT_prev'!$H$21</f>
        <v>0</v>
      </c>
      <c r="AC26" s="295">
        <f>'část B ind_AT_prev'!$H$22</f>
        <v>0</v>
      </c>
      <c r="AD26" s="295">
        <f>'část B ind_AT_prev'!$H$23</f>
        <v>0</v>
      </c>
      <c r="AE26" s="295">
        <f>'část B ind_AT_prev'!$H$24</f>
        <v>0</v>
      </c>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T26" s="293">
        <f t="array" ref="BT26">SUM($H$44:$BP$44*H26:BP26)</f>
        <v>0</v>
      </c>
      <c r="BU26" s="311">
        <f>BT26*0.28</f>
        <v>0</v>
      </c>
    </row>
    <row r="27" spans="1:73" s="213" customFormat="1" ht="33" customHeight="1" x14ac:dyDescent="0.25">
      <c r="A27" s="169">
        <v>56</v>
      </c>
      <c r="B27" s="217" t="s">
        <v>547</v>
      </c>
      <c r="C27" s="178">
        <f>'úvodní list'!$E$10</f>
        <v>0</v>
      </c>
      <c r="D27" s="178">
        <f>'úvodní list'!$E$11</f>
        <v>0</v>
      </c>
      <c r="E27" s="178">
        <f>'úvodní list'!$E$12</f>
        <v>0</v>
      </c>
      <c r="F27" s="178" t="str">
        <f>'úvodní list'!$E$13</f>
        <v>nevybráno</v>
      </c>
      <c r="G27" s="178">
        <f>'úvodní list'!$E$14</f>
        <v>0</v>
      </c>
      <c r="H27" s="295">
        <f>'část B ind_P_péče'!$E$16</f>
        <v>0</v>
      </c>
      <c r="I27" s="295">
        <f>'část B ind_P_péče'!$E$17</f>
        <v>0</v>
      </c>
      <c r="J27" s="295">
        <f>'část B ind_P_péče'!$E$18</f>
        <v>0</v>
      </c>
      <c r="K27" s="295">
        <f>'část B ind_P_péče'!$E$19</f>
        <v>0</v>
      </c>
      <c r="L27" s="295">
        <f>'část B ind_P_péče'!$E$20</f>
        <v>0</v>
      </c>
      <c r="M27" s="295">
        <f>'část B ind_P_péče'!$E$21</f>
        <v>0</v>
      </c>
      <c r="N27" s="295">
        <f>'část B ind_P_péče'!$F$16</f>
        <v>0</v>
      </c>
      <c r="O27" s="295">
        <f>'část B ind_P_péče'!$F$17</f>
        <v>0</v>
      </c>
      <c r="P27" s="295">
        <f>'část B ind_P_péče'!$F$18</f>
        <v>0</v>
      </c>
      <c r="Q27" s="295">
        <f>'část B ind_P_péče'!$F$19</f>
        <v>0</v>
      </c>
      <c r="R27" s="295">
        <f>'část B ind_P_péče'!$F$20</f>
        <v>0</v>
      </c>
      <c r="S27" s="295">
        <f>'část B ind_P_péče'!$F$21</f>
        <v>0</v>
      </c>
      <c r="T27" s="295">
        <f>'část B ind_P_péče'!$G$16</f>
        <v>0</v>
      </c>
      <c r="U27" s="295">
        <f>'část B ind_P_péče'!$G$17</f>
        <v>0</v>
      </c>
      <c r="V27" s="295">
        <f>'část B ind_P_péče'!$G$18</f>
        <v>0</v>
      </c>
      <c r="W27" s="295">
        <f>'část B ind_P_péče'!$G$19</f>
        <v>0</v>
      </c>
      <c r="X27" s="295">
        <f>'část B ind_P_péče'!$G$20</f>
        <v>0</v>
      </c>
      <c r="Y27" s="295">
        <f>'část B ind_P_péče'!$G$21</f>
        <v>0</v>
      </c>
      <c r="Z27" s="295">
        <f>'část B ind_P_péče'!$H$16</f>
        <v>0</v>
      </c>
      <c r="AA27" s="295">
        <f>'část B ind_P_péče'!$H$17</f>
        <v>0</v>
      </c>
      <c r="AB27" s="295">
        <f>'část B ind_P_péče'!$H$18</f>
        <v>0</v>
      </c>
      <c r="AC27" s="295">
        <f>'část B ind_P_péče'!$H$19</f>
        <v>0</v>
      </c>
      <c r="AD27" s="295">
        <f>'část B ind_P_péče'!$H$20</f>
        <v>0</v>
      </c>
      <c r="AE27" s="295">
        <f>'část B ind_P_péče'!$H$21</f>
        <v>0</v>
      </c>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T27" s="293">
        <f t="array" ref="BT27">SUM($H$44:$BP$44*H27:BP27)</f>
        <v>0</v>
      </c>
      <c r="BU27" s="311">
        <f>BT27*0.29</f>
        <v>0</v>
      </c>
    </row>
    <row r="28" spans="1:73" s="213" customFormat="1" ht="30" x14ac:dyDescent="0.25">
      <c r="A28" s="169" t="s">
        <v>518</v>
      </c>
      <c r="B28" s="216" t="s">
        <v>532</v>
      </c>
      <c r="C28" s="178">
        <f>'úvodní list'!$E$10</f>
        <v>0</v>
      </c>
      <c r="D28" s="178">
        <f>'úvodní list'!$E$11</f>
        <v>0</v>
      </c>
      <c r="E28" s="178">
        <f>'úvodní list'!$E$12</f>
        <v>0</v>
      </c>
      <c r="F28" s="178" t="str">
        <f>'úvodní list'!$E$13</f>
        <v>nevybráno</v>
      </c>
      <c r="G28" s="178">
        <f>'úvodní list'!$E$14</f>
        <v>0</v>
      </c>
      <c r="H28" s="295">
        <f>'část B ind_AT_péče'!$E$44</f>
        <v>0</v>
      </c>
      <c r="I28" s="295">
        <f>'část B ind_AT_péče'!$E$45</f>
        <v>0</v>
      </c>
      <c r="J28" s="295">
        <f>'část B ind_AT_péče'!$E$46</f>
        <v>0</v>
      </c>
      <c r="K28" s="295">
        <f>'část B ind_AT_péče'!$E$47</f>
        <v>0</v>
      </c>
      <c r="L28" s="295">
        <f>'část B ind_AT_péče'!$E$48</f>
        <v>0</v>
      </c>
      <c r="M28" s="295">
        <f>'část B ind_AT_péče'!$E$49</f>
        <v>0</v>
      </c>
      <c r="N28" s="295">
        <f>'část B ind_AT_péče'!$F$44</f>
        <v>0</v>
      </c>
      <c r="O28" s="295">
        <f>'část B ind_AT_péče'!$F$45</f>
        <v>0</v>
      </c>
      <c r="P28" s="295">
        <f>'část B ind_AT_péče'!$F$46</f>
        <v>0</v>
      </c>
      <c r="Q28" s="295">
        <f>'část B ind_AT_péče'!$F$47</f>
        <v>0</v>
      </c>
      <c r="R28" s="295">
        <f>'část B ind_AT_péče'!$F$48</f>
        <v>0</v>
      </c>
      <c r="S28" s="295">
        <f>'část B ind_AT_péče'!$F$49</f>
        <v>0</v>
      </c>
      <c r="T28" s="295">
        <f>'část B ind_AT_péče'!$G$44</f>
        <v>0</v>
      </c>
      <c r="U28" s="295">
        <f>'část B ind_AT_péče'!$G$45</f>
        <v>0</v>
      </c>
      <c r="V28" s="295">
        <f>'část B ind_AT_péče'!$G$46</f>
        <v>0</v>
      </c>
      <c r="W28" s="295">
        <f>'část B ind_AT_péče'!$G$47</f>
        <v>0</v>
      </c>
      <c r="X28" s="295">
        <f>'část B ind_AT_péče'!$G$48</f>
        <v>0</v>
      </c>
      <c r="Y28" s="295">
        <f>'část B ind_AT_péče'!$G$49</f>
        <v>0</v>
      </c>
      <c r="Z28" s="295">
        <f>'část B ind_AT_péče'!$H$44</f>
        <v>0</v>
      </c>
      <c r="AA28" s="295">
        <f>'část B ind_AT_péče'!$H$45</f>
        <v>0</v>
      </c>
      <c r="AB28" s="295">
        <f>'část B ind_AT_péče'!$H$46</f>
        <v>0</v>
      </c>
      <c r="AC28" s="295">
        <f>'část B ind_AT_péče'!$H$47</f>
        <v>0</v>
      </c>
      <c r="AD28" s="295">
        <f>'část B ind_AT_péče'!$H$48</f>
        <v>0</v>
      </c>
      <c r="AE28" s="295">
        <f>'část B ind_AT_péče'!$H$49</f>
        <v>0</v>
      </c>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T28" s="293">
        <f t="array" ref="BT28">SUM($H$44:$BP$44*H28:BP28)</f>
        <v>0</v>
      </c>
      <c r="BU28" s="311">
        <f>BT28*0.31</f>
        <v>0</v>
      </c>
    </row>
    <row r="29" spans="1:73" s="213" customFormat="1" ht="30" x14ac:dyDescent="0.25">
      <c r="A29" s="169" t="s">
        <v>538</v>
      </c>
      <c r="B29" s="216" t="s">
        <v>531</v>
      </c>
      <c r="C29" s="178">
        <f>'úvodní list'!$E$10</f>
        <v>0</v>
      </c>
      <c r="D29" s="178">
        <f>'úvodní list'!$E$11</f>
        <v>0</v>
      </c>
      <c r="E29" s="178">
        <f>'úvodní list'!$E$12</f>
        <v>0</v>
      </c>
      <c r="F29" s="178" t="str">
        <f>'úvodní list'!$E$13</f>
        <v>nevybráno</v>
      </c>
      <c r="G29" s="178">
        <f>'úvodní list'!$E$14</f>
        <v>0</v>
      </c>
      <c r="H29" s="295">
        <f>'část B ind_AT_prev'!$E$44</f>
        <v>0</v>
      </c>
      <c r="I29" s="295">
        <f>'část B ind_AT_prev'!$E$45</f>
        <v>0</v>
      </c>
      <c r="J29" s="295">
        <f>'část B ind_AT_prev'!$E$46</f>
        <v>0</v>
      </c>
      <c r="K29" s="295">
        <f>'část B ind_AT_prev'!$E$47</f>
        <v>0</v>
      </c>
      <c r="L29" s="295">
        <f>'část B ind_AT_prev'!$E$48</f>
        <v>0</v>
      </c>
      <c r="M29" s="295">
        <f>'část B ind_AT_prev'!$E$49</f>
        <v>0</v>
      </c>
      <c r="N29" s="295">
        <f>'část B ind_AT_prev'!$F$44</f>
        <v>0</v>
      </c>
      <c r="O29" s="295">
        <f>'část B ind_AT_prev'!$F$45</f>
        <v>0</v>
      </c>
      <c r="P29" s="295">
        <f>'část B ind_AT_prev'!$F$46</f>
        <v>0</v>
      </c>
      <c r="Q29" s="295">
        <f>'část B ind_AT_prev'!$F$47</f>
        <v>0</v>
      </c>
      <c r="R29" s="295">
        <f>'část B ind_AT_prev'!$F$48</f>
        <v>0</v>
      </c>
      <c r="S29" s="295">
        <f>'část B ind_AT_prev'!$F$49</f>
        <v>0</v>
      </c>
      <c r="T29" s="295">
        <f>'část B ind_AT_prev'!$G$44</f>
        <v>0</v>
      </c>
      <c r="U29" s="295">
        <f>'část B ind_AT_prev'!$G$45</f>
        <v>0</v>
      </c>
      <c r="V29" s="295">
        <f>'část B ind_AT_prev'!$G$46</f>
        <v>0</v>
      </c>
      <c r="W29" s="295">
        <f>'část B ind_AT_prev'!$G$47</f>
        <v>0</v>
      </c>
      <c r="X29" s="295">
        <f>'část B ind_AT_prev'!$G$48</f>
        <v>0</v>
      </c>
      <c r="Y29" s="295">
        <f>'část B ind_AT_prev'!$G$49</f>
        <v>0</v>
      </c>
      <c r="Z29" s="295">
        <f>'část B ind_AT_prev'!$H$44</f>
        <v>0</v>
      </c>
      <c r="AA29" s="295">
        <f>'část B ind_AT_prev'!$H$45</f>
        <v>0</v>
      </c>
      <c r="AB29" s="295">
        <f>'část B ind_AT_prev'!$H$46</f>
        <v>0</v>
      </c>
      <c r="AC29" s="295">
        <f>'část B ind_AT_prev'!$H$47</f>
        <v>0</v>
      </c>
      <c r="AD29" s="295">
        <f>'část B ind_AT_prev'!$H$48</f>
        <v>0</v>
      </c>
      <c r="AE29" s="295">
        <f>'část B ind_AT_prev'!$H$49</f>
        <v>0</v>
      </c>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T29" s="293">
        <f t="array" ref="BT29">SUM($H$44:$BP$44*H29:BP29)</f>
        <v>0</v>
      </c>
      <c r="BU29" s="311">
        <f>BT29*0.32</f>
        <v>0</v>
      </c>
    </row>
    <row r="30" spans="1:73" s="213" customFormat="1" ht="34.5" customHeight="1" x14ac:dyDescent="0.25">
      <c r="A30" s="199">
        <v>61</v>
      </c>
      <c r="B30" s="215" t="s">
        <v>528</v>
      </c>
      <c r="C30" s="178">
        <f>'úvodní list'!$E$10</f>
        <v>0</v>
      </c>
      <c r="D30" s="178">
        <f>'úvodní list'!$E$11</f>
        <v>0</v>
      </c>
      <c r="E30" s="178">
        <f>'úvodní list'!$E$12</f>
        <v>0</v>
      </c>
      <c r="F30" s="178" t="str">
        <f>'úvodní list'!$E$13</f>
        <v>nevybráno</v>
      </c>
      <c r="G30" s="178">
        <f>'úvodní list'!$E$14</f>
        <v>0</v>
      </c>
      <c r="H30" s="481">
        <f>'část B ind_AT_prev'!$E$7</f>
        <v>0</v>
      </c>
      <c r="I30" s="481">
        <f>'část B ind_AT_prev'!$E$6</f>
        <v>0</v>
      </c>
      <c r="J30" s="295">
        <f>'část B ind_AT_prev'!$E$8</f>
        <v>0</v>
      </c>
      <c r="K30" s="295">
        <f>'část B ind_AT_prev'!$E$9</f>
        <v>0</v>
      </c>
      <c r="L30" s="295">
        <f>'část B ind_AT_prev'!$E$10</f>
        <v>0</v>
      </c>
      <c r="M30" s="295">
        <f>'část B ind_AT_prev'!$E$11</f>
        <v>0</v>
      </c>
      <c r="N30" s="481">
        <f>'část B ind_AT_prev'!$E$12</f>
        <v>0</v>
      </c>
      <c r="O30" s="295">
        <f>'část B ind_AT_prev'!$E$13</f>
        <v>0</v>
      </c>
      <c r="P30" s="295">
        <f>'část B ind_AT_prev'!$E$14</f>
        <v>0</v>
      </c>
      <c r="Q30" s="295">
        <f>'část B ind_AT_prev'!$F$7</f>
        <v>0</v>
      </c>
      <c r="R30" s="295">
        <f>'část B ind_AT_prev'!$F$6</f>
        <v>0</v>
      </c>
      <c r="S30" s="295">
        <f>'část B ind_AT_prev'!$F$8</f>
        <v>0</v>
      </c>
      <c r="T30" s="295">
        <f>'část B ind_AT_prev'!$F$9</f>
        <v>0</v>
      </c>
      <c r="U30" s="295">
        <f>'část B ind_AT_prev'!$F$10</f>
        <v>0</v>
      </c>
      <c r="V30" s="295">
        <f>'část B ind_AT_prev'!$F$11</f>
        <v>0</v>
      </c>
      <c r="W30" s="481">
        <f>'část B ind_AT_prev'!$F$12</f>
        <v>0</v>
      </c>
      <c r="X30" s="295">
        <f>'část B ind_AT_prev'!$F$13</f>
        <v>0</v>
      </c>
      <c r="Y30" s="295">
        <f>'část B ind_AT_prev'!$F$14</f>
        <v>0</v>
      </c>
      <c r="Z30" s="295">
        <f>'část B ind_AT_prev'!$G$7</f>
        <v>0</v>
      </c>
      <c r="AA30" s="295">
        <f>'část B ind_AT_prev'!$G$6</f>
        <v>0</v>
      </c>
      <c r="AB30" s="295">
        <f>'část B ind_AT_prev'!$G$8</f>
        <v>0</v>
      </c>
      <c r="AC30" s="295">
        <f>'část B ind_AT_prev'!$G$9</f>
        <v>0</v>
      </c>
      <c r="AD30" s="295">
        <f>'část B ind_AT_prev'!$G$10</f>
        <v>0</v>
      </c>
      <c r="AE30" s="295">
        <f>'část B ind_AT_prev'!$G$11</f>
        <v>0</v>
      </c>
      <c r="AF30" s="481">
        <f>'část B ind_AT_prev'!$G$12</f>
        <v>0</v>
      </c>
      <c r="AG30" s="295">
        <f>'část B ind_AT_prev'!$G$13</f>
        <v>0</v>
      </c>
      <c r="AH30" s="295">
        <f>'část B ind_AT_prev'!$G$14</f>
        <v>0</v>
      </c>
      <c r="AI30" s="295">
        <f>'část B ind_AT_prev'!$H$7</f>
        <v>0</v>
      </c>
      <c r="AJ30" s="295">
        <f>'část B ind_AT_prev'!$H$6</f>
        <v>0</v>
      </c>
      <c r="AK30" s="295">
        <f>'část B ind_AT_prev'!$H$8</f>
        <v>0</v>
      </c>
      <c r="AL30" s="295">
        <f>'část B ind_AT_prev'!$H$9</f>
        <v>0</v>
      </c>
      <c r="AM30" s="295">
        <f>'část B ind_AT_prev'!$H$10</f>
        <v>0</v>
      </c>
      <c r="AN30" s="295">
        <f>'část B ind_AT_prev'!$H$11</f>
        <v>0</v>
      </c>
      <c r="AO30" s="481">
        <f>'část B ind_AT_prev'!$H$12</f>
        <v>0</v>
      </c>
      <c r="AP30" s="295">
        <f>'část B ind_AT_prev'!$H$13</f>
        <v>0</v>
      </c>
      <c r="AQ30" s="295">
        <f>'část B ind_AT_prev'!$H$14</f>
        <v>0</v>
      </c>
      <c r="AR30" s="295">
        <f>'část B ind_AT_prev'!$I$7</f>
        <v>0</v>
      </c>
      <c r="AS30" s="295">
        <f>'část B ind_AT_prev'!$I$6</f>
        <v>0</v>
      </c>
      <c r="AT30" s="295">
        <f>'část B ind_AT_prev'!$I$8</f>
        <v>0</v>
      </c>
      <c r="AU30" s="295">
        <f>'část B ind_AT_prev'!$I$9</f>
        <v>0</v>
      </c>
      <c r="AV30" s="295">
        <f>'část B ind_AT_prev'!$I$10</f>
        <v>0</v>
      </c>
      <c r="AW30" s="298"/>
      <c r="AX30" s="298"/>
      <c r="AY30" s="298"/>
      <c r="AZ30" s="298"/>
      <c r="BA30" s="298"/>
      <c r="BB30" s="298"/>
      <c r="BC30" s="298"/>
      <c r="BD30" s="298"/>
      <c r="BE30" s="298"/>
      <c r="BF30" s="298"/>
      <c r="BG30" s="298"/>
      <c r="BH30" s="298"/>
      <c r="BI30" s="298"/>
      <c r="BJ30" s="298"/>
      <c r="BK30" s="298"/>
      <c r="BL30" s="298"/>
      <c r="BM30" s="298"/>
      <c r="BN30" s="298"/>
      <c r="BO30" s="298"/>
      <c r="BP30" s="298"/>
      <c r="BT30" s="293">
        <f t="array" ref="BT30">SUM($H$44:$BP$44*H30:BP30)</f>
        <v>0</v>
      </c>
      <c r="BU30" s="311">
        <f>BT30*0.33</f>
        <v>0</v>
      </c>
    </row>
    <row r="31" spans="1:73" s="213" customFormat="1" ht="30" x14ac:dyDescent="0.25">
      <c r="A31" s="199" t="s">
        <v>529</v>
      </c>
      <c r="B31" s="216" t="s">
        <v>531</v>
      </c>
      <c r="C31" s="178">
        <f>'úvodní list'!$E$10</f>
        <v>0</v>
      </c>
      <c r="D31" s="178">
        <f>'úvodní list'!$E$11</f>
        <v>0</v>
      </c>
      <c r="E31" s="178">
        <f>'úvodní list'!$E$12</f>
        <v>0</v>
      </c>
      <c r="F31" s="178" t="str">
        <f>'úvodní list'!$E$13</f>
        <v>nevybráno</v>
      </c>
      <c r="G31" s="178">
        <f>'úvodní list'!$E$14</f>
        <v>0</v>
      </c>
      <c r="H31" s="295">
        <f>'část B ind_AT_prev'!$E$33</f>
        <v>0</v>
      </c>
      <c r="I31" s="295">
        <f>'část B ind_AT_prev'!$E$34</f>
        <v>0</v>
      </c>
      <c r="J31" s="295">
        <f>'část B ind_AT_prev'!$E$35</f>
        <v>0</v>
      </c>
      <c r="K31" s="302"/>
      <c r="L31" s="302"/>
      <c r="M31" s="295">
        <f>'část B ind_AT_prev'!$E$36</f>
        <v>0</v>
      </c>
      <c r="N31" s="295">
        <f>'část B ind_AT_prev'!$E$37</f>
        <v>0</v>
      </c>
      <c r="O31" s="295">
        <f>'část B ind_AT_prev'!$E$38</f>
        <v>0</v>
      </c>
      <c r="P31" s="295">
        <f>'část B ind_AT_prev'!$E$39</f>
        <v>0</v>
      </c>
      <c r="Q31" s="295">
        <f>'část B ind_AT_prev'!$F$33</f>
        <v>0</v>
      </c>
      <c r="R31" s="295">
        <f>'část B ind_AT_prev'!$F$34</f>
        <v>0</v>
      </c>
      <c r="S31" s="295">
        <f>'část B ind_AT_prev'!$F$35</f>
        <v>0</v>
      </c>
      <c r="T31" s="302"/>
      <c r="U31" s="302"/>
      <c r="V31" s="295">
        <f>'část B ind_AT_prev'!$F$36</f>
        <v>0</v>
      </c>
      <c r="W31" s="295">
        <f>'část B ind_AT_prev'!$F$37</f>
        <v>0</v>
      </c>
      <c r="X31" s="295">
        <f>'část B ind_AT_prev'!$F$38</f>
        <v>0</v>
      </c>
      <c r="Y31" s="295">
        <f>'část B ind_AT_prev'!$F$39</f>
        <v>0</v>
      </c>
      <c r="Z31" s="302"/>
      <c r="AA31" s="302"/>
      <c r="AB31" s="302"/>
      <c r="AC31" s="302"/>
      <c r="AD31" s="302"/>
      <c r="AE31" s="302"/>
      <c r="AF31" s="302"/>
      <c r="AG31" s="302"/>
      <c r="AH31" s="302"/>
      <c r="AI31" s="295">
        <f>'část B ind_AT_prev'!$H$33</f>
        <v>0</v>
      </c>
      <c r="AJ31" s="295">
        <f>'část B ind_AT_prev'!$H$34</f>
        <v>0</v>
      </c>
      <c r="AK31" s="295">
        <f>'část B ind_AT_prev'!$H$35</f>
        <v>0</v>
      </c>
      <c r="AL31" s="302"/>
      <c r="AM31" s="302"/>
      <c r="AN31" s="295">
        <f>'část B ind_AT_prev'!$H$36</f>
        <v>0</v>
      </c>
      <c r="AO31" s="295">
        <f>'část B ind_AT_prev'!$H$37</f>
        <v>0</v>
      </c>
      <c r="AP31" s="295">
        <f>'část B ind_AT_prev'!$H$38</f>
        <v>0</v>
      </c>
      <c r="AQ31" s="295">
        <f>'část B ind_AT_prev'!$H$39</f>
        <v>0</v>
      </c>
      <c r="AR31" s="302">
        <f>'část B ind_AT_prev'!$I$33</f>
        <v>0</v>
      </c>
      <c r="AS31" s="302">
        <f>'část B ind_AT_prev'!$I$34</f>
        <v>0</v>
      </c>
      <c r="AT31" s="302">
        <f>'část B ind_AT_prev'!$I$35</f>
        <v>0</v>
      </c>
      <c r="AU31" s="302"/>
      <c r="AV31" s="302"/>
      <c r="AW31" s="298"/>
      <c r="AX31" s="298"/>
      <c r="AY31" s="298"/>
      <c r="AZ31" s="298"/>
      <c r="BA31" s="298"/>
      <c r="BB31" s="298"/>
      <c r="BC31" s="298"/>
      <c r="BD31" s="298"/>
      <c r="BE31" s="298"/>
      <c r="BF31" s="298"/>
      <c r="BG31" s="298"/>
      <c r="BH31" s="298"/>
      <c r="BI31" s="298"/>
      <c r="BJ31" s="298"/>
      <c r="BK31" s="298"/>
      <c r="BL31" s="298"/>
      <c r="BM31" s="298"/>
      <c r="BN31" s="298"/>
      <c r="BO31" s="298"/>
      <c r="BP31" s="298"/>
      <c r="BT31" s="293">
        <f t="array" ref="BT31">SUM($H$44:$BP$44*H31:BP31)</f>
        <v>0</v>
      </c>
      <c r="BU31" s="311">
        <f>BT31*0.34</f>
        <v>0</v>
      </c>
    </row>
    <row r="32" spans="1:73" s="213" customFormat="1" ht="30.75" customHeight="1" x14ac:dyDescent="0.25">
      <c r="A32" s="169">
        <v>66</v>
      </c>
      <c r="B32" s="217" t="s">
        <v>547</v>
      </c>
      <c r="C32" s="178">
        <f>'úvodní list'!$E$10</f>
        <v>0</v>
      </c>
      <c r="D32" s="178">
        <f>'úvodní list'!$E$11</f>
        <v>0</v>
      </c>
      <c r="E32" s="178">
        <f>'úvodní list'!$E$12</f>
        <v>0</v>
      </c>
      <c r="F32" s="178" t="str">
        <f>'úvodní list'!$E$13</f>
        <v>nevybráno</v>
      </c>
      <c r="G32" s="178">
        <f>'úvodní list'!$E$14</f>
        <v>0</v>
      </c>
      <c r="H32" s="295">
        <f>'část B ind_P_péče'!$E$6</f>
        <v>0</v>
      </c>
      <c r="I32" s="295">
        <f>'část B ind_P_péče'!$E$7</f>
        <v>0</v>
      </c>
      <c r="J32" s="295">
        <f>'část B ind_P_péče'!$E$8</f>
        <v>0</v>
      </c>
      <c r="K32" s="295">
        <f>'část B ind_P_péče'!$E$9</f>
        <v>0</v>
      </c>
      <c r="L32" s="295">
        <f>'část B ind_P_péče'!$E$10</f>
        <v>0</v>
      </c>
      <c r="M32" s="295">
        <f>'část B ind_P_péče'!$E$11</f>
        <v>0</v>
      </c>
      <c r="N32" s="295">
        <f>'část B ind_P_péče'!$F$6</f>
        <v>0</v>
      </c>
      <c r="O32" s="295">
        <f>'část B ind_P_péče'!$F$7</f>
        <v>0</v>
      </c>
      <c r="P32" s="295">
        <f>'část B ind_P_péče'!$F$8</f>
        <v>0</v>
      </c>
      <c r="Q32" s="295">
        <f>'část B ind_P_péče'!$F$9</f>
        <v>0</v>
      </c>
      <c r="R32" s="295">
        <f>'část B ind_P_péče'!$F$10</f>
        <v>0</v>
      </c>
      <c r="S32" s="295">
        <f>'část B ind_P_péče'!$F$11</f>
        <v>0</v>
      </c>
      <c r="T32" s="295">
        <f>'část B ind_P_péče'!$G$6</f>
        <v>0</v>
      </c>
      <c r="U32" s="295">
        <f>'část B ind_P_péče'!$G$7</f>
        <v>0</v>
      </c>
      <c r="V32" s="295">
        <f>'část B ind_P_péče'!$G$8</f>
        <v>0</v>
      </c>
      <c r="W32" s="295">
        <f>'část B ind_P_péče'!$G$9</f>
        <v>0</v>
      </c>
      <c r="X32" s="295">
        <f>'část B ind_P_péče'!$G$10</f>
        <v>0</v>
      </c>
      <c r="Y32" s="295">
        <f>'část B ind_P_péče'!$G$11</f>
        <v>0</v>
      </c>
      <c r="Z32" s="302">
        <f>'část B ind_P_péče'!$H$6</f>
        <v>0</v>
      </c>
      <c r="AA32" s="302">
        <f>'část B ind_P_péče'!$H$7</f>
        <v>0</v>
      </c>
      <c r="AB32" s="302">
        <f>'část B ind_P_péče'!$H$8</f>
        <v>0</v>
      </c>
      <c r="AC32" s="295">
        <f>'část B ind_P_péče'!$H$9</f>
        <v>0</v>
      </c>
      <c r="AD32" s="295">
        <f>'část B ind_P_péče'!$H$10</f>
        <v>0</v>
      </c>
      <c r="AE32" s="295">
        <f>'část B ind_P_péče'!$H$11</f>
        <v>0</v>
      </c>
      <c r="AF32" s="295">
        <f>'část B ind_P_péče'!$I$6</f>
        <v>0</v>
      </c>
      <c r="AG32" s="295">
        <f>'část B ind_P_péče'!$I$7</f>
        <v>0</v>
      </c>
      <c r="AH32" s="295">
        <f>'část B ind_P_péče'!$I$8</f>
        <v>0</v>
      </c>
      <c r="AI32" s="295">
        <f>'část B ind_P_péče'!$I$9</f>
        <v>0</v>
      </c>
      <c r="AJ32" s="295">
        <f>'část B ind_P_péče'!$I$10</f>
        <v>0</v>
      </c>
      <c r="AK32" s="295">
        <f>'část B ind_P_péče'!$I$11</f>
        <v>0</v>
      </c>
      <c r="AL32" s="298"/>
      <c r="AM32" s="298"/>
      <c r="AN32" s="298"/>
      <c r="AO32" s="298"/>
      <c r="AP32" s="300"/>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T32" s="293">
        <f t="array" ref="BT32">SUM($H$44:$BP$44*H32:BP32)</f>
        <v>0</v>
      </c>
      <c r="BU32" s="311">
        <f>BT32*0.35</f>
        <v>0</v>
      </c>
    </row>
    <row r="33" spans="1:142" s="213" customFormat="1" ht="31.5" customHeight="1" x14ac:dyDescent="0.25">
      <c r="A33" s="169">
        <v>71</v>
      </c>
      <c r="B33" s="215" t="s">
        <v>550</v>
      </c>
      <c r="C33" s="178">
        <f>'úvodní list'!$E$10</f>
        <v>0</v>
      </c>
      <c r="D33" s="178">
        <f>'úvodní list'!$E$11</f>
        <v>0</v>
      </c>
      <c r="E33" s="178">
        <f>'úvodní list'!$E$12</f>
        <v>0</v>
      </c>
      <c r="F33" s="178" t="str">
        <f>'úvodní list'!$E$13</f>
        <v>nevybráno</v>
      </c>
      <c r="G33" s="178">
        <f>'úvodní list'!$E$14</f>
        <v>0</v>
      </c>
      <c r="H33" s="295">
        <f>'část B ind_P_prev'!$E$6</f>
        <v>0</v>
      </c>
      <c r="I33" s="295">
        <f>'část B ind_P_prev'!$E$7</f>
        <v>0</v>
      </c>
      <c r="J33" s="295">
        <f>'část B ind_P_prev'!$E$8</f>
        <v>0</v>
      </c>
      <c r="K33" s="295">
        <f>'část B ind_P_prev'!$E$9</f>
        <v>0</v>
      </c>
      <c r="L33" s="295">
        <f>'část B ind_P_prev'!$E$10</f>
        <v>0</v>
      </c>
      <c r="M33" s="295">
        <f>'část B ind_P_prev'!$E$11</f>
        <v>0</v>
      </c>
      <c r="N33" s="295">
        <f>'část B ind_P_prev'!$E$12</f>
        <v>0</v>
      </c>
      <c r="O33" s="295">
        <f>'část B ind_P_prev'!$F$6</f>
        <v>0</v>
      </c>
      <c r="P33" s="295">
        <f>'část B ind_P_prev'!$F$7</f>
        <v>0</v>
      </c>
      <c r="Q33" s="295">
        <f>'část B ind_P_prev'!$F$8</f>
        <v>0</v>
      </c>
      <c r="R33" s="295">
        <f>'část B ind_P_prev'!$F$9</f>
        <v>0</v>
      </c>
      <c r="S33" s="295">
        <f>'část B ind_P_prev'!$F$10</f>
        <v>0</v>
      </c>
      <c r="T33" s="295">
        <f>'část B ind_P_prev'!$F$11</f>
        <v>0</v>
      </c>
      <c r="U33" s="295">
        <f>'část B ind_P_prev'!$F$12</f>
        <v>0</v>
      </c>
      <c r="V33" s="295">
        <f>'část B ind_P_prev'!$G$6</f>
        <v>0</v>
      </c>
      <c r="W33" s="295">
        <f>'část B ind_P_prev'!$G$7</f>
        <v>0</v>
      </c>
      <c r="X33" s="295">
        <f>'část B ind_P_prev'!$G$8</f>
        <v>0</v>
      </c>
      <c r="Y33" s="295">
        <f>'část B ind_P_prev'!$G$9</f>
        <v>0</v>
      </c>
      <c r="Z33" s="295">
        <f>'část B ind_P_prev'!$G$10</f>
        <v>0</v>
      </c>
      <c r="AA33" s="295">
        <f>'část B ind_P_prev'!$G$11</f>
        <v>0</v>
      </c>
      <c r="AB33" s="295">
        <f>'část B ind_P_prev'!$G$12</f>
        <v>0</v>
      </c>
      <c r="AC33" s="295">
        <f>'část B ind_P_prev'!$H$6</f>
        <v>0</v>
      </c>
      <c r="AD33" s="295">
        <f>'část B ind_P_prev'!$H$7</f>
        <v>0</v>
      </c>
      <c r="AE33" s="295">
        <f>'část B ind_P_prev'!$H$8</f>
        <v>0</v>
      </c>
      <c r="AF33" s="295">
        <f>'část B ind_P_prev'!$H$9</f>
        <v>0</v>
      </c>
      <c r="AG33" s="295">
        <f>'část B ind_P_prev'!$H$10</f>
        <v>0</v>
      </c>
      <c r="AH33" s="295">
        <f>'část B ind_P_prev'!$H$11</f>
        <v>0</v>
      </c>
      <c r="AI33" s="295">
        <f>'část B ind_P_prev'!$H$12</f>
        <v>0</v>
      </c>
      <c r="AJ33" s="295">
        <f>'část B ind_P_prev'!$I$6</f>
        <v>0</v>
      </c>
      <c r="AK33" s="295">
        <f>'část B ind_P_prev'!$I$7</f>
        <v>0</v>
      </c>
      <c r="AL33" s="295">
        <f>'část B ind_P_prev'!$I$8</f>
        <v>0</v>
      </c>
      <c r="AM33" s="295">
        <f>'část B ind_P_prev'!$I$9</f>
        <v>0</v>
      </c>
      <c r="AN33" s="295">
        <f>'část B ind_P_prev'!$I$10</f>
        <v>0</v>
      </c>
      <c r="AO33" s="295">
        <f>'část B ind_P_prev'!$I$11</f>
        <v>0</v>
      </c>
      <c r="AP33" s="295">
        <f>'část B ind_P_prev'!$I$12</f>
        <v>0</v>
      </c>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T33" s="293">
        <f t="array" ref="BT33">SUM($H$44:$BP$44*H33:BP33)</f>
        <v>0</v>
      </c>
      <c r="BU33" s="311">
        <f>BT33*0.36</f>
        <v>0</v>
      </c>
    </row>
    <row r="34" spans="1:142" s="213" customFormat="1" ht="31.5" customHeight="1" x14ac:dyDescent="0.25">
      <c r="A34" s="233" t="s">
        <v>552</v>
      </c>
      <c r="B34" s="234" t="s">
        <v>551</v>
      </c>
      <c r="C34" s="178">
        <f>'úvodní list'!$E$10</f>
        <v>0</v>
      </c>
      <c r="D34" s="178">
        <f>'úvodní list'!$E$11</f>
        <v>0</v>
      </c>
      <c r="E34" s="178">
        <f>'úvodní list'!$E$12</f>
        <v>0</v>
      </c>
      <c r="F34" s="178" t="str">
        <f>'úvodní list'!$E$13</f>
        <v>nevybráno</v>
      </c>
      <c r="G34" s="178">
        <f>'úvodní list'!$E$14</f>
        <v>0</v>
      </c>
      <c r="H34" s="295">
        <f>'část B ind_P_prev'!$E$22</f>
        <v>0</v>
      </c>
      <c r="I34" s="295">
        <f>'část B ind_P_prev'!$E$23</f>
        <v>0</v>
      </c>
      <c r="J34" s="295">
        <f>'část B ind_P_prev'!$E$24</f>
        <v>0</v>
      </c>
      <c r="K34" s="295">
        <f>'část B ind_P_prev'!$E$25</f>
        <v>0</v>
      </c>
      <c r="L34" s="295">
        <f>'část B ind_P_prev'!$E$26</f>
        <v>0</v>
      </c>
      <c r="M34" s="295">
        <f>'část B ind_P_prev'!$E$27</f>
        <v>0</v>
      </c>
      <c r="N34" s="295">
        <f>'část B ind_P_prev'!$E$28</f>
        <v>0</v>
      </c>
      <c r="O34" s="295">
        <f>'část B ind_P_prev'!$F$22</f>
        <v>0</v>
      </c>
      <c r="P34" s="295">
        <f>'část B ind_P_prev'!$F$23</f>
        <v>0</v>
      </c>
      <c r="Q34" s="295">
        <f>'část B ind_P_prev'!$F$24</f>
        <v>0</v>
      </c>
      <c r="R34" s="295">
        <f>'část B ind_P_prev'!$F$25</f>
        <v>0</v>
      </c>
      <c r="S34" s="295">
        <f>'část B ind_P_prev'!$F$26</f>
        <v>0</v>
      </c>
      <c r="T34" s="295">
        <f>'část B ind_P_prev'!$F$27</f>
        <v>0</v>
      </c>
      <c r="U34" s="295">
        <f>'část B ind_P_prev'!$F$28</f>
        <v>0</v>
      </c>
      <c r="V34" s="295"/>
      <c r="W34" s="295"/>
      <c r="X34" s="295"/>
      <c r="Y34" s="295"/>
      <c r="Z34" s="295"/>
      <c r="AA34" s="295"/>
      <c r="AB34" s="295"/>
      <c r="AC34" s="295">
        <f>'část B ind_P_prev'!$H$22</f>
        <v>0</v>
      </c>
      <c r="AD34" s="295">
        <f>'část B ind_P_prev'!$H$23</f>
        <v>0</v>
      </c>
      <c r="AE34" s="295">
        <f>'část B ind_P_prev'!$H$24</f>
        <v>0</v>
      </c>
      <c r="AF34" s="295">
        <f>'část B ind_P_prev'!$H$25</f>
        <v>0</v>
      </c>
      <c r="AG34" s="295">
        <f>'část B ind_P_prev'!$H$26</f>
        <v>0</v>
      </c>
      <c r="AH34" s="295">
        <f>'část B ind_P_prev'!$H$27</f>
        <v>0</v>
      </c>
      <c r="AI34" s="295">
        <f>'část B ind_P_prev'!$H$28</f>
        <v>0</v>
      </c>
      <c r="AJ34" s="295">
        <f>'část B ind_P_prev'!$I$22</f>
        <v>0</v>
      </c>
      <c r="AK34" s="295">
        <f>'část B ind_P_prev'!$I$23</f>
        <v>0</v>
      </c>
      <c r="AL34" s="295">
        <f>'část B ind_P_prev'!$I$24</f>
        <v>0</v>
      </c>
      <c r="AM34" s="295">
        <f>'část B ind_P_prev'!$I$25</f>
        <v>0</v>
      </c>
      <c r="AN34" s="295">
        <f>'část B ind_P_prev'!$I$26</f>
        <v>0</v>
      </c>
      <c r="AO34" s="295">
        <f>'část B ind_P_prev'!$I$27</f>
        <v>0</v>
      </c>
      <c r="AP34" s="295">
        <f>'část B ind_P_prev'!$I$28</f>
        <v>0</v>
      </c>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T34" s="293">
        <f t="array" ref="BT34">SUM($H$44:$BP$44*H34:BP34)</f>
        <v>0</v>
      </c>
      <c r="BU34" s="311">
        <f>BT34*0.37</f>
        <v>0</v>
      </c>
    </row>
    <row r="35" spans="1:142" s="177" customFormat="1" ht="105.75" customHeight="1" x14ac:dyDescent="0.25">
      <c r="A35" s="232">
        <v>80</v>
      </c>
      <c r="B35" s="220" t="s">
        <v>364</v>
      </c>
      <c r="C35" s="231"/>
      <c r="D35" s="231"/>
      <c r="E35" s="231"/>
      <c r="F35" s="231"/>
      <c r="G35" s="231"/>
      <c r="H35" s="303" t="str">
        <f>'část G obce'!$B$6</f>
        <v xml:space="preserve">       </v>
      </c>
      <c r="I35" s="303" t="str">
        <f>'část G obce'!$B$7</f>
        <v xml:space="preserve">       </v>
      </c>
      <c r="J35" s="303" t="str">
        <f>'část G obce'!$B$8</f>
        <v xml:space="preserve">       </v>
      </c>
      <c r="K35" s="303" t="str">
        <f>'část G obce'!$B$9</f>
        <v xml:space="preserve">       </v>
      </c>
      <c r="L35" s="303" t="str">
        <f>'část G obce'!$B$10</f>
        <v xml:space="preserve">       </v>
      </c>
      <c r="M35" s="303" t="str">
        <f>'část G obce'!$B$11</f>
        <v xml:space="preserve">       </v>
      </c>
      <c r="N35" s="303" t="str">
        <f>'část G obce'!$B$12</f>
        <v xml:space="preserve">       </v>
      </c>
      <c r="O35" s="303" t="str">
        <f>'část G obce'!$B$13</f>
        <v xml:space="preserve">       </v>
      </c>
      <c r="P35" s="303" t="str">
        <f>'část G obce'!$B$14</f>
        <v xml:space="preserve">       </v>
      </c>
      <c r="Q35" s="303" t="str">
        <f>'část G obce'!$B$15</f>
        <v xml:space="preserve">       </v>
      </c>
      <c r="R35" s="303" t="str">
        <f>'část G obce'!$B$16</f>
        <v xml:space="preserve">       </v>
      </c>
      <c r="S35" s="303" t="str">
        <f>'část G obce'!$B$17</f>
        <v xml:space="preserve">       </v>
      </c>
      <c r="T35" s="303" t="str">
        <f>'část G obce'!$B$18</f>
        <v xml:space="preserve">       </v>
      </c>
      <c r="U35" s="303" t="str">
        <f>'část G obce'!$B$19</f>
        <v xml:space="preserve">       </v>
      </c>
      <c r="V35" s="303" t="str">
        <f>'část G obce'!$B$20</f>
        <v xml:space="preserve">       </v>
      </c>
      <c r="W35" s="303" t="str">
        <f>'část G obce'!$B$21</f>
        <v xml:space="preserve">       </v>
      </c>
      <c r="X35" s="303" t="str">
        <f>'část G obce'!$B$22</f>
        <v xml:space="preserve">       </v>
      </c>
      <c r="Y35" s="303" t="str">
        <f>'část G obce'!$B$23</f>
        <v xml:space="preserve">       </v>
      </c>
      <c r="Z35" s="303" t="str">
        <f>'část G obce'!$B$24</f>
        <v xml:space="preserve">       </v>
      </c>
      <c r="AA35" s="303" t="str">
        <f>'část G obce'!$B$25</f>
        <v xml:space="preserve">       </v>
      </c>
      <c r="AB35" s="303" t="str">
        <f>'část G obce'!$B$26</f>
        <v xml:space="preserve">       </v>
      </c>
      <c r="AC35" s="303" t="str">
        <f>'část G obce'!$B$27</f>
        <v xml:space="preserve">       </v>
      </c>
      <c r="AD35" s="303" t="str">
        <f>'část G obce'!$B$28</f>
        <v xml:space="preserve">       </v>
      </c>
      <c r="AE35" s="303" t="str">
        <f>'část G obce'!$B$29</f>
        <v xml:space="preserve">       </v>
      </c>
      <c r="AF35" s="303" t="str">
        <f>T('část G obce'!$B$30)</f>
        <v/>
      </c>
      <c r="AG35" s="303" t="str">
        <f>T('část G obce'!$B$31)</f>
        <v/>
      </c>
      <c r="AH35" s="303" t="str">
        <f>T('část G obce'!$B$32)</f>
        <v/>
      </c>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4"/>
      <c r="BH35" s="304"/>
      <c r="BI35" s="304"/>
      <c r="BJ35" s="304"/>
      <c r="BK35" s="304"/>
      <c r="BL35" s="304"/>
      <c r="BM35" s="304"/>
      <c r="BN35" s="304"/>
      <c r="BO35" s="304"/>
      <c r="BP35" s="304"/>
      <c r="BQ35" s="175"/>
      <c r="BR35" s="175"/>
      <c r="BS35" s="175"/>
      <c r="BT35" s="293"/>
      <c r="BU35" s="311">
        <f>BT35*0.38</f>
        <v>0</v>
      </c>
      <c r="BV35" s="175"/>
      <c r="BW35" s="175"/>
      <c r="BX35" s="175"/>
      <c r="BY35" s="175"/>
      <c r="BZ35" s="175"/>
      <c r="CA35" s="175"/>
      <c r="CB35" s="175"/>
      <c r="CC35" s="175"/>
      <c r="CD35" s="175"/>
      <c r="CE35" s="175"/>
      <c r="CF35" s="175"/>
      <c r="CG35" s="175"/>
      <c r="CH35" s="175"/>
      <c r="CI35" s="175"/>
      <c r="CJ35" s="175"/>
      <c r="CK35" s="175"/>
      <c r="CL35" s="175"/>
      <c r="CM35" s="175"/>
      <c r="CN35" s="175"/>
      <c r="CO35" s="175"/>
      <c r="CP35" s="175"/>
      <c r="CQ35" s="175"/>
      <c r="CR35" s="175"/>
      <c r="CS35" s="175"/>
      <c r="CT35" s="175"/>
      <c r="CU35" s="175"/>
      <c r="CV35" s="175"/>
      <c r="CW35" s="175"/>
      <c r="CX35" s="175"/>
      <c r="CY35" s="175"/>
      <c r="CZ35" s="175"/>
      <c r="DA35" s="175"/>
      <c r="DB35" s="175"/>
      <c r="DC35" s="175"/>
      <c r="DD35" s="175"/>
      <c r="DE35" s="175"/>
      <c r="DF35" s="175"/>
      <c r="DG35" s="175"/>
      <c r="DH35" s="175"/>
      <c r="DI35" s="175"/>
      <c r="DJ35" s="175"/>
      <c r="DK35" s="175"/>
      <c r="DL35" s="175"/>
      <c r="DM35" s="175"/>
      <c r="DN35" s="175"/>
      <c r="DO35" s="175"/>
      <c r="DP35" s="175"/>
      <c r="DQ35" s="175"/>
      <c r="DR35" s="175"/>
      <c r="DS35" s="175"/>
      <c r="DT35" s="175"/>
      <c r="DU35" s="175"/>
      <c r="DV35" s="175"/>
      <c r="DW35" s="175"/>
      <c r="DX35" s="175"/>
      <c r="DY35" s="175"/>
      <c r="DZ35" s="175"/>
      <c r="EA35" s="175"/>
      <c r="EB35" s="175"/>
      <c r="EC35" s="175"/>
      <c r="ED35" s="175"/>
      <c r="EE35" s="175"/>
      <c r="EF35" s="175"/>
      <c r="EG35" s="175"/>
      <c r="EH35" s="175"/>
      <c r="EI35" s="175"/>
      <c r="EJ35" s="175"/>
      <c r="EK35" s="175"/>
      <c r="EL35" s="176"/>
    </row>
    <row r="36" spans="1:142" s="213" customFormat="1" x14ac:dyDescent="0.25">
      <c r="A36" s="233">
        <v>81</v>
      </c>
      <c r="B36" s="203" t="s">
        <v>365</v>
      </c>
      <c r="C36" s="178">
        <f>'úvodní list'!$E$10</f>
        <v>0</v>
      </c>
      <c r="D36" s="178">
        <f>'úvodní list'!$E$11</f>
        <v>0</v>
      </c>
      <c r="E36" s="178">
        <f>'úvodní list'!$E$12</f>
        <v>0</v>
      </c>
      <c r="F36" s="178" t="str">
        <f>'úvodní list'!$E$13</f>
        <v>nevybráno</v>
      </c>
      <c r="G36" s="178">
        <f>'úvodní list'!$E$14</f>
        <v>0</v>
      </c>
      <c r="H36" s="296">
        <f>'část G obce'!$C$6</f>
        <v>0</v>
      </c>
      <c r="I36" s="296">
        <f>'část G obce'!$C$7</f>
        <v>0</v>
      </c>
      <c r="J36" s="296">
        <f>'část G obce'!$C$8</f>
        <v>0</v>
      </c>
      <c r="K36" s="296">
        <f>'část G obce'!$C$9</f>
        <v>0</v>
      </c>
      <c r="L36" s="296">
        <f>'část G obce'!$C$10</f>
        <v>0</v>
      </c>
      <c r="M36" s="296">
        <f>'část G obce'!$C$11</f>
        <v>0</v>
      </c>
      <c r="N36" s="296">
        <f>'část G obce'!$C$12</f>
        <v>0</v>
      </c>
      <c r="O36" s="296">
        <f>'část G obce'!$C$13</f>
        <v>0</v>
      </c>
      <c r="P36" s="296">
        <f>'část G obce'!$C$14</f>
        <v>0</v>
      </c>
      <c r="Q36" s="296">
        <f>'část G obce'!$C$15</f>
        <v>0</v>
      </c>
      <c r="R36" s="296">
        <f>'část G obce'!$C$16</f>
        <v>0</v>
      </c>
      <c r="S36" s="296">
        <f>'část G obce'!$C$17</f>
        <v>0</v>
      </c>
      <c r="T36" s="296">
        <f>'část G obce'!$C$18</f>
        <v>0</v>
      </c>
      <c r="U36" s="296">
        <f>'část G obce'!$C$19</f>
        <v>0</v>
      </c>
      <c r="V36" s="296">
        <f>'část G obce'!$C$20</f>
        <v>0</v>
      </c>
      <c r="W36" s="296">
        <f>'část G obce'!$C$21</f>
        <v>0</v>
      </c>
      <c r="X36" s="296">
        <f>'část G obce'!$C$22</f>
        <v>0</v>
      </c>
      <c r="Y36" s="296">
        <f>'část G obce'!$C$23</f>
        <v>0</v>
      </c>
      <c r="Z36" s="296">
        <f>'část G obce'!$C$24</f>
        <v>0</v>
      </c>
      <c r="AA36" s="296">
        <f>'část G obce'!$C$25</f>
        <v>0</v>
      </c>
      <c r="AB36" s="296">
        <f>'část G obce'!$C$26</f>
        <v>0</v>
      </c>
      <c r="AC36" s="296">
        <f>'část G obce'!$C$27</f>
        <v>0</v>
      </c>
      <c r="AD36" s="296">
        <f>'část G obce'!$C$28</f>
        <v>0</v>
      </c>
      <c r="AE36" s="296">
        <f>'část G obce'!$C$29</f>
        <v>0</v>
      </c>
      <c r="AF36" s="296">
        <f>'část G obce'!$C$30</f>
        <v>0</v>
      </c>
      <c r="AG36" s="296">
        <f>'část G obce'!$C$31</f>
        <v>0</v>
      </c>
      <c r="AH36" s="296">
        <f>'část G obce'!$C$32</f>
        <v>0</v>
      </c>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67"/>
      <c r="BR36" s="67"/>
      <c r="BS36" s="67"/>
      <c r="BT36" s="293">
        <f t="array" ref="BT36">SUM($H$44:$BP$44*H36:BP36)</f>
        <v>0</v>
      </c>
      <c r="BU36" s="311">
        <f>BT36*0.39</f>
        <v>0</v>
      </c>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row>
    <row r="37" spans="1:142" s="213" customFormat="1" x14ac:dyDescent="0.25">
      <c r="A37" s="233">
        <v>82</v>
      </c>
      <c r="B37" s="203" t="s">
        <v>366</v>
      </c>
      <c r="C37" s="178">
        <f>'úvodní list'!$E$10</f>
        <v>0</v>
      </c>
      <c r="D37" s="178">
        <f>'úvodní list'!$E$11</f>
        <v>0</v>
      </c>
      <c r="E37" s="178">
        <f>'úvodní list'!$E$12</f>
        <v>0</v>
      </c>
      <c r="F37" s="178" t="str">
        <f>'úvodní list'!$E$13</f>
        <v>nevybráno</v>
      </c>
      <c r="G37" s="178">
        <f>'úvodní list'!$E$14</f>
        <v>0</v>
      </c>
      <c r="H37" s="295">
        <f>'část G obce'!$D$6</f>
        <v>0</v>
      </c>
      <c r="I37" s="295">
        <f>'část G obce'!$D$7</f>
        <v>0</v>
      </c>
      <c r="J37" s="295">
        <f>'část G obce'!$D$8</f>
        <v>0</v>
      </c>
      <c r="K37" s="295">
        <f>'část G obce'!$D$9</f>
        <v>0</v>
      </c>
      <c r="L37" s="295">
        <f>'část G obce'!$D$10</f>
        <v>0</v>
      </c>
      <c r="M37" s="295">
        <f>'část G obce'!$D$11</f>
        <v>0</v>
      </c>
      <c r="N37" s="295">
        <f>'část G obce'!$D$12</f>
        <v>0</v>
      </c>
      <c r="O37" s="295">
        <f>'část G obce'!$D$13</f>
        <v>0</v>
      </c>
      <c r="P37" s="295">
        <f>'část G obce'!$D$14</f>
        <v>0</v>
      </c>
      <c r="Q37" s="295">
        <f>'část G obce'!$D$15</f>
        <v>0</v>
      </c>
      <c r="R37" s="295">
        <f>'část G obce'!$D$16</f>
        <v>0</v>
      </c>
      <c r="S37" s="295">
        <f>'část G obce'!$D$17</f>
        <v>0</v>
      </c>
      <c r="T37" s="295">
        <f>'část G obce'!$D$18</f>
        <v>0</v>
      </c>
      <c r="U37" s="295">
        <f>'část G obce'!$D$19</f>
        <v>0</v>
      </c>
      <c r="V37" s="295">
        <f>'část G obce'!$D$20</f>
        <v>0</v>
      </c>
      <c r="W37" s="295">
        <f>'část G obce'!$D$21</f>
        <v>0</v>
      </c>
      <c r="X37" s="295">
        <f>'část G obce'!$D$22</f>
        <v>0</v>
      </c>
      <c r="Y37" s="295">
        <f>'část G obce'!$D$23</f>
        <v>0</v>
      </c>
      <c r="Z37" s="295">
        <f>'část G obce'!$D$24</f>
        <v>0</v>
      </c>
      <c r="AA37" s="295">
        <f>'část G obce'!$D$25</f>
        <v>0</v>
      </c>
      <c r="AB37" s="295">
        <f>'část G obce'!$D$26</f>
        <v>0</v>
      </c>
      <c r="AC37" s="295">
        <f>'část G obce'!$D$27</f>
        <v>0</v>
      </c>
      <c r="AD37" s="295">
        <f>'část G obce'!$D$28</f>
        <v>0</v>
      </c>
      <c r="AE37" s="295">
        <f>'část G obce'!$D$29</f>
        <v>0</v>
      </c>
      <c r="AF37" s="295">
        <f>'část G obce'!$D$30</f>
        <v>0</v>
      </c>
      <c r="AG37" s="295">
        <f>'část G obce'!$D$31</f>
        <v>0</v>
      </c>
      <c r="AH37" s="295">
        <f>'část G obce'!$D$32</f>
        <v>0</v>
      </c>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67"/>
      <c r="BR37" s="67"/>
      <c r="BS37" s="67"/>
      <c r="BT37" s="293">
        <f t="array" ref="BT37">SUM($H$44:$BP$44*H37:BP37)</f>
        <v>0</v>
      </c>
      <c r="BU37" s="311">
        <f>BT37*0.41</f>
        <v>0</v>
      </c>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row>
    <row r="40" spans="1:142" x14ac:dyDescent="0.25">
      <c r="BT40" s="310">
        <f>SUM(BT1:BT39)</f>
        <v>0</v>
      </c>
      <c r="BU40" s="312">
        <f>SUM(BU1:BU39)</f>
        <v>0</v>
      </c>
    </row>
    <row r="41" spans="1:142" x14ac:dyDescent="0.25">
      <c r="BT41" s="309"/>
    </row>
    <row r="44" spans="1:142" x14ac:dyDescent="0.25">
      <c r="H44" s="306">
        <f>COLUMN(H44)</f>
        <v>8</v>
      </c>
      <c r="I44" s="306">
        <f t="shared" ref="I44:BP44" si="0">COLUMN(I44)</f>
        <v>9</v>
      </c>
      <c r="J44" s="306">
        <f t="shared" si="0"/>
        <v>10</v>
      </c>
      <c r="K44" s="306">
        <f t="shared" si="0"/>
        <v>11</v>
      </c>
      <c r="L44" s="306">
        <f t="shared" si="0"/>
        <v>12</v>
      </c>
      <c r="M44" s="306">
        <f t="shared" si="0"/>
        <v>13</v>
      </c>
      <c r="N44" s="306">
        <f t="shared" si="0"/>
        <v>14</v>
      </c>
      <c r="O44" s="306">
        <f t="shared" si="0"/>
        <v>15</v>
      </c>
      <c r="P44" s="306">
        <f t="shared" si="0"/>
        <v>16</v>
      </c>
      <c r="Q44" s="306">
        <f t="shared" si="0"/>
        <v>17</v>
      </c>
      <c r="R44" s="306">
        <f t="shared" si="0"/>
        <v>18</v>
      </c>
      <c r="S44" s="306">
        <f t="shared" si="0"/>
        <v>19</v>
      </c>
      <c r="T44" s="306">
        <f t="shared" si="0"/>
        <v>20</v>
      </c>
      <c r="U44" s="306">
        <f t="shared" si="0"/>
        <v>21</v>
      </c>
      <c r="V44" s="306">
        <f t="shared" si="0"/>
        <v>22</v>
      </c>
      <c r="W44" s="306">
        <f t="shared" si="0"/>
        <v>23</v>
      </c>
      <c r="X44" s="306">
        <f t="shared" si="0"/>
        <v>24</v>
      </c>
      <c r="Y44" s="306">
        <f t="shared" si="0"/>
        <v>25</v>
      </c>
      <c r="Z44" s="306">
        <f t="shared" si="0"/>
        <v>26</v>
      </c>
      <c r="AA44" s="306">
        <f t="shared" si="0"/>
        <v>27</v>
      </c>
      <c r="AB44" s="306">
        <f t="shared" si="0"/>
        <v>28</v>
      </c>
      <c r="AC44" s="306">
        <f t="shared" si="0"/>
        <v>29</v>
      </c>
      <c r="AD44" s="306">
        <f t="shared" si="0"/>
        <v>30</v>
      </c>
      <c r="AE44" s="306">
        <f t="shared" si="0"/>
        <v>31</v>
      </c>
      <c r="AF44" s="306">
        <f t="shared" si="0"/>
        <v>32</v>
      </c>
      <c r="AG44" s="306">
        <f t="shared" si="0"/>
        <v>33</v>
      </c>
      <c r="AH44" s="306">
        <f t="shared" si="0"/>
        <v>34</v>
      </c>
      <c r="AI44" s="306">
        <f t="shared" si="0"/>
        <v>35</v>
      </c>
      <c r="AJ44" s="306">
        <f t="shared" si="0"/>
        <v>36</v>
      </c>
      <c r="AK44" s="306">
        <f t="shared" si="0"/>
        <v>37</v>
      </c>
      <c r="AL44" s="306">
        <f t="shared" si="0"/>
        <v>38</v>
      </c>
      <c r="AM44" s="306">
        <f t="shared" si="0"/>
        <v>39</v>
      </c>
      <c r="AN44" s="306">
        <f t="shared" si="0"/>
        <v>40</v>
      </c>
      <c r="AO44" s="306">
        <f t="shared" si="0"/>
        <v>41</v>
      </c>
      <c r="AP44" s="306">
        <f t="shared" si="0"/>
        <v>42</v>
      </c>
      <c r="AQ44" s="306">
        <f t="shared" si="0"/>
        <v>43</v>
      </c>
      <c r="AR44" s="306">
        <f t="shared" si="0"/>
        <v>44</v>
      </c>
      <c r="AS44" s="306">
        <f t="shared" si="0"/>
        <v>45</v>
      </c>
      <c r="AT44" s="306">
        <f t="shared" si="0"/>
        <v>46</v>
      </c>
      <c r="AU44" s="306">
        <f t="shared" si="0"/>
        <v>47</v>
      </c>
      <c r="AV44" s="306">
        <f t="shared" si="0"/>
        <v>48</v>
      </c>
      <c r="AW44" s="306">
        <f t="shared" si="0"/>
        <v>49</v>
      </c>
      <c r="AX44" s="306">
        <f t="shared" si="0"/>
        <v>50</v>
      </c>
      <c r="AY44" s="306">
        <f t="shared" si="0"/>
        <v>51</v>
      </c>
      <c r="AZ44" s="306">
        <f t="shared" si="0"/>
        <v>52</v>
      </c>
      <c r="BA44" s="306">
        <f t="shared" si="0"/>
        <v>53</v>
      </c>
      <c r="BB44" s="306">
        <f t="shared" si="0"/>
        <v>54</v>
      </c>
      <c r="BC44" s="306">
        <f t="shared" si="0"/>
        <v>55</v>
      </c>
      <c r="BD44" s="306">
        <f t="shared" si="0"/>
        <v>56</v>
      </c>
      <c r="BE44" s="306">
        <f t="shared" si="0"/>
        <v>57</v>
      </c>
      <c r="BF44" s="306">
        <f t="shared" si="0"/>
        <v>58</v>
      </c>
      <c r="BG44" s="306">
        <f t="shared" si="0"/>
        <v>59</v>
      </c>
      <c r="BH44" s="306">
        <f t="shared" si="0"/>
        <v>60</v>
      </c>
      <c r="BI44" s="306">
        <f t="shared" si="0"/>
        <v>61</v>
      </c>
      <c r="BJ44" s="306">
        <f t="shared" si="0"/>
        <v>62</v>
      </c>
      <c r="BK44" s="306">
        <f t="shared" si="0"/>
        <v>63</v>
      </c>
      <c r="BL44" s="306">
        <f t="shared" si="0"/>
        <v>64</v>
      </c>
      <c r="BM44" s="306">
        <f t="shared" si="0"/>
        <v>65</v>
      </c>
      <c r="BN44" s="306">
        <f t="shared" si="0"/>
        <v>66</v>
      </c>
      <c r="BO44" s="306">
        <f t="shared" si="0"/>
        <v>67</v>
      </c>
      <c r="BP44" s="306">
        <f t="shared" si="0"/>
        <v>68</v>
      </c>
      <c r="BQ44" s="119"/>
      <c r="BT44" s="292">
        <f>BT40*100000000</f>
        <v>0</v>
      </c>
      <c r="BU44" s="292">
        <f>BU40*100000000</f>
        <v>0</v>
      </c>
    </row>
    <row r="49" spans="1:73" ht="90" customHeight="1" x14ac:dyDescent="0.25">
      <c r="F49" s="22" t="s">
        <v>674</v>
      </c>
      <c r="H49" s="459" t="s">
        <v>57</v>
      </c>
      <c r="I49" s="460" t="s">
        <v>58</v>
      </c>
      <c r="J49" s="459" t="s">
        <v>59</v>
      </c>
      <c r="K49" s="460" t="s">
        <v>68</v>
      </c>
      <c r="L49" s="460" t="s">
        <v>69</v>
      </c>
      <c r="M49" s="460" t="s">
        <v>70</v>
      </c>
      <c r="N49" s="460" t="s">
        <v>72</v>
      </c>
      <c r="O49" s="459" t="s">
        <v>60</v>
      </c>
      <c r="P49" s="460" t="s">
        <v>75</v>
      </c>
      <c r="Q49" s="459" t="s">
        <v>77</v>
      </c>
      <c r="R49" s="460" t="s">
        <v>79</v>
      </c>
      <c r="S49" s="460" t="s">
        <v>81</v>
      </c>
      <c r="T49" s="460" t="s">
        <v>83</v>
      </c>
      <c r="U49" s="460" t="s">
        <v>85</v>
      </c>
      <c r="V49" s="460" t="s">
        <v>87</v>
      </c>
      <c r="W49" s="460" t="s">
        <v>89</v>
      </c>
      <c r="X49" s="460" t="s">
        <v>91</v>
      </c>
      <c r="Y49" s="460" t="s">
        <v>93</v>
      </c>
      <c r="Z49" s="460" t="s">
        <v>95</v>
      </c>
      <c r="AA49" s="460" t="s">
        <v>97</v>
      </c>
      <c r="AB49" s="460" t="s">
        <v>99</v>
      </c>
      <c r="AC49" s="459" t="s">
        <v>61</v>
      </c>
      <c r="AD49" s="460" t="s">
        <v>102</v>
      </c>
      <c r="AE49" s="460" t="s">
        <v>104</v>
      </c>
      <c r="AF49" s="460" t="s">
        <v>106</v>
      </c>
      <c r="AG49" s="460" t="s">
        <v>108</v>
      </c>
      <c r="AH49" s="460" t="s">
        <v>110</v>
      </c>
      <c r="AI49" s="460" t="s">
        <v>112</v>
      </c>
      <c r="AJ49" s="460" t="s">
        <v>114</v>
      </c>
      <c r="AK49" s="460" t="s">
        <v>116</v>
      </c>
      <c r="AL49" s="460" t="s">
        <v>62</v>
      </c>
      <c r="AM49" s="460" t="s">
        <v>63</v>
      </c>
      <c r="AN49" s="459" t="s">
        <v>64</v>
      </c>
      <c r="AO49" s="459" t="s">
        <v>121</v>
      </c>
      <c r="AP49" s="460" t="s">
        <v>123</v>
      </c>
      <c r="AQ49" s="460" t="s">
        <v>125</v>
      </c>
      <c r="AR49" s="460" t="s">
        <v>127</v>
      </c>
      <c r="AS49" s="460" t="s">
        <v>129</v>
      </c>
      <c r="AT49" s="460" t="s">
        <v>131</v>
      </c>
      <c r="AU49" s="459" t="s">
        <v>65</v>
      </c>
      <c r="AV49" s="460" t="s">
        <v>134</v>
      </c>
      <c r="AW49" s="460" t="s">
        <v>136</v>
      </c>
      <c r="AX49" s="460" t="s">
        <v>138</v>
      </c>
      <c r="AY49" s="459" t="s">
        <v>66</v>
      </c>
      <c r="AZ49" s="460" t="s">
        <v>141</v>
      </c>
      <c r="BA49" s="460" t="s">
        <v>143</v>
      </c>
      <c r="BB49" s="460" t="s">
        <v>145</v>
      </c>
      <c r="BC49" s="459" t="s">
        <v>56</v>
      </c>
    </row>
    <row r="50" spans="1:73" x14ac:dyDescent="0.25">
      <c r="F50" s="464"/>
    </row>
    <row r="51" spans="1:73" ht="90.75" customHeight="1" x14ac:dyDescent="0.25">
      <c r="F51" s="22" t="s">
        <v>699</v>
      </c>
      <c r="H51" s="461" t="s">
        <v>675</v>
      </c>
      <c r="I51" s="461" t="s">
        <v>271</v>
      </c>
      <c r="J51" s="461" t="s">
        <v>57</v>
      </c>
      <c r="K51" s="462" t="s">
        <v>58</v>
      </c>
      <c r="L51" s="462" t="s">
        <v>59</v>
      </c>
      <c r="M51" s="462" t="s">
        <v>60</v>
      </c>
      <c r="N51" s="462" t="s">
        <v>61</v>
      </c>
      <c r="O51" s="462" t="s">
        <v>62</v>
      </c>
      <c r="P51" s="462" t="s">
        <v>63</v>
      </c>
      <c r="Q51" s="461" t="s">
        <v>64</v>
      </c>
      <c r="R51" s="462" t="s">
        <v>121</v>
      </c>
      <c r="S51" s="462" t="s">
        <v>65</v>
      </c>
      <c r="T51" s="462" t="s">
        <v>66</v>
      </c>
      <c r="U51" s="461" t="s">
        <v>676</v>
      </c>
      <c r="V51" s="461" t="s">
        <v>57</v>
      </c>
      <c r="W51" s="462" t="s">
        <v>58</v>
      </c>
      <c r="X51" s="462" t="s">
        <v>59</v>
      </c>
      <c r="Y51" s="462" t="s">
        <v>60</v>
      </c>
      <c r="Z51" s="462" t="s">
        <v>61</v>
      </c>
      <c r="AA51" s="462" t="s">
        <v>62</v>
      </c>
      <c r="AB51" s="462" t="s">
        <v>63</v>
      </c>
      <c r="AC51" s="461" t="s">
        <v>64</v>
      </c>
      <c r="AD51" s="462" t="s">
        <v>121</v>
      </c>
      <c r="AE51" s="462" t="s">
        <v>65</v>
      </c>
      <c r="AF51" s="462" t="s">
        <v>66</v>
      </c>
      <c r="AG51" s="461" t="s">
        <v>677</v>
      </c>
      <c r="AH51" s="461" t="s">
        <v>57</v>
      </c>
      <c r="AI51" s="462" t="s">
        <v>58</v>
      </c>
      <c r="AJ51" s="462" t="s">
        <v>59</v>
      </c>
      <c r="AK51" s="462" t="s">
        <v>60</v>
      </c>
      <c r="AL51" s="462" t="s">
        <v>61</v>
      </c>
      <c r="AM51" s="462" t="s">
        <v>62</v>
      </c>
      <c r="AN51" s="462" t="s">
        <v>63</v>
      </c>
      <c r="AO51" s="461" t="s">
        <v>64</v>
      </c>
      <c r="AP51" s="462" t="s">
        <v>121</v>
      </c>
      <c r="AQ51" s="462" t="s">
        <v>65</v>
      </c>
      <c r="AR51" s="462" t="s">
        <v>66</v>
      </c>
      <c r="AS51" s="462" t="s">
        <v>287</v>
      </c>
      <c r="AT51" s="461" t="s">
        <v>678</v>
      </c>
      <c r="AU51" s="461" t="s">
        <v>679</v>
      </c>
      <c r="AV51" s="462" t="s">
        <v>680</v>
      </c>
      <c r="AW51" s="462" t="s">
        <v>681</v>
      </c>
      <c r="AX51" s="462" t="s">
        <v>682</v>
      </c>
      <c r="AY51" s="462" t="s">
        <v>683</v>
      </c>
      <c r="AZ51" s="462" t="s">
        <v>684</v>
      </c>
      <c r="BA51" s="462" t="s">
        <v>685</v>
      </c>
      <c r="BB51" s="461" t="s">
        <v>686</v>
      </c>
      <c r="BC51" s="462" t="s">
        <v>687</v>
      </c>
      <c r="BD51" s="460" t="s">
        <v>688</v>
      </c>
      <c r="BE51" s="460" t="s">
        <v>689</v>
      </c>
      <c r="BF51" s="460" t="s">
        <v>690</v>
      </c>
      <c r="BG51" s="460" t="s">
        <v>691</v>
      </c>
      <c r="BH51" s="460" t="s">
        <v>692</v>
      </c>
      <c r="BI51" s="460" t="s">
        <v>693</v>
      </c>
      <c r="BJ51" s="460" t="s">
        <v>694</v>
      </c>
      <c r="BK51" s="460" t="s">
        <v>695</v>
      </c>
      <c r="BL51" s="460" t="s">
        <v>696</v>
      </c>
      <c r="BM51" s="460" t="s">
        <v>697</v>
      </c>
      <c r="BN51" s="460" t="s">
        <v>698</v>
      </c>
      <c r="BO51" s="460" t="s">
        <v>265</v>
      </c>
      <c r="BP51" s="463" t="s">
        <v>1</v>
      </c>
    </row>
    <row r="52" spans="1:73" s="19" customFormat="1" ht="20.25" customHeight="1" x14ac:dyDescent="0.25">
      <c r="A52" s="489"/>
      <c r="B52" s="490"/>
      <c r="C52" s="491"/>
      <c r="D52" s="491"/>
      <c r="E52" s="491"/>
      <c r="F52" s="219"/>
      <c r="G52" s="49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1"/>
      <c r="AO52" s="471"/>
      <c r="AP52" s="471"/>
      <c r="AQ52" s="471"/>
      <c r="AR52" s="471"/>
      <c r="AS52" s="471"/>
      <c r="AT52" s="471"/>
      <c r="AU52" s="471"/>
      <c r="AV52" s="471"/>
      <c r="AW52" s="471"/>
      <c r="AX52" s="471"/>
      <c r="AY52" s="471"/>
      <c r="AZ52" s="471"/>
      <c r="BA52" s="471"/>
      <c r="BB52" s="471"/>
      <c r="BC52" s="471"/>
      <c r="BD52" s="492"/>
      <c r="BE52" s="492"/>
      <c r="BF52" s="492"/>
      <c r="BG52" s="492"/>
      <c r="BH52" s="492"/>
      <c r="BI52" s="492"/>
      <c r="BJ52" s="492"/>
      <c r="BK52" s="492"/>
      <c r="BL52" s="492"/>
      <c r="BM52" s="492"/>
      <c r="BN52" s="492"/>
      <c r="BO52" s="492"/>
      <c r="BP52" s="493"/>
      <c r="BT52" s="494"/>
      <c r="BU52" s="494"/>
    </row>
    <row r="53" spans="1:73" s="19" customFormat="1" ht="135" customHeight="1" x14ac:dyDescent="0.25">
      <c r="A53" s="489"/>
      <c r="B53" s="490"/>
      <c r="C53" s="491"/>
      <c r="D53" s="491"/>
      <c r="E53" s="491"/>
      <c r="F53" s="22" t="s">
        <v>862</v>
      </c>
      <c r="G53" s="491"/>
      <c r="H53" s="495" t="s">
        <v>199</v>
      </c>
      <c r="I53" s="496" t="s">
        <v>226</v>
      </c>
      <c r="J53" s="496" t="s">
        <v>197</v>
      </c>
      <c r="K53" s="496" t="s">
        <v>853</v>
      </c>
      <c r="L53" s="496" t="s">
        <v>854</v>
      </c>
      <c r="M53" s="495" t="s">
        <v>855</v>
      </c>
      <c r="N53" s="497" t="s">
        <v>856</v>
      </c>
      <c r="O53" s="496" t="s">
        <v>198</v>
      </c>
      <c r="P53" s="496" t="s">
        <v>857</v>
      </c>
      <c r="Q53" s="498" t="s">
        <v>858</v>
      </c>
      <c r="R53" s="495" t="s">
        <v>859</v>
      </c>
      <c r="S53" s="496" t="s">
        <v>860</v>
      </c>
      <c r="T53" s="496" t="s">
        <v>861</v>
      </c>
      <c r="U53" s="495" t="s">
        <v>508</v>
      </c>
      <c r="V53" s="496" t="s">
        <v>509</v>
      </c>
      <c r="W53" s="496" t="s">
        <v>861</v>
      </c>
      <c r="X53" s="471"/>
      <c r="Y53" s="471"/>
      <c r="Z53" s="471"/>
      <c r="AA53" s="471"/>
      <c r="AB53" s="471"/>
      <c r="AC53" s="471"/>
      <c r="AD53" s="471"/>
      <c r="AE53" s="471"/>
      <c r="AF53" s="471"/>
      <c r="AG53" s="471"/>
      <c r="AH53" s="471"/>
      <c r="AI53" s="471"/>
      <c r="AJ53" s="471"/>
      <c r="AK53" s="471"/>
      <c r="AL53" s="471"/>
      <c r="AM53" s="471"/>
      <c r="AN53" s="471"/>
      <c r="AO53" s="471"/>
      <c r="AP53" s="471"/>
      <c r="AQ53" s="471"/>
      <c r="AR53" s="471"/>
      <c r="AS53" s="471"/>
      <c r="AT53" s="471"/>
      <c r="AU53" s="471"/>
      <c r="AV53" s="471"/>
      <c r="AW53" s="471"/>
      <c r="AX53" s="471"/>
      <c r="AY53" s="471"/>
      <c r="AZ53" s="471"/>
      <c r="BA53" s="471"/>
      <c r="BB53" s="471"/>
      <c r="BC53" s="471"/>
      <c r="BD53" s="492"/>
      <c r="BE53" s="492"/>
      <c r="BF53" s="492"/>
      <c r="BG53" s="492"/>
      <c r="BH53" s="492"/>
      <c r="BI53" s="492"/>
      <c r="BJ53" s="492"/>
      <c r="BK53" s="492"/>
      <c r="BL53" s="492"/>
      <c r="BM53" s="492"/>
      <c r="BN53" s="492"/>
      <c r="BO53" s="492"/>
      <c r="BP53" s="493"/>
      <c r="BT53" s="494"/>
      <c r="BU53" s="494"/>
    </row>
    <row r="54" spans="1:73" s="19" customFormat="1" ht="20.25" customHeight="1" x14ac:dyDescent="0.25">
      <c r="A54" s="489"/>
      <c r="B54" s="490"/>
      <c r="C54" s="491"/>
      <c r="D54" s="491"/>
      <c r="E54" s="491"/>
      <c r="F54" s="219"/>
      <c r="G54" s="491"/>
      <c r="H54" s="471"/>
      <c r="I54" s="471"/>
      <c r="J54" s="471"/>
      <c r="K54" s="471"/>
      <c r="L54" s="471"/>
      <c r="M54" s="471"/>
      <c r="N54" s="471"/>
      <c r="O54" s="471"/>
      <c r="P54" s="471"/>
      <c r="Q54" s="471"/>
      <c r="R54" s="471"/>
      <c r="S54" s="471"/>
      <c r="T54" s="471"/>
      <c r="U54" s="471"/>
      <c r="V54" s="471"/>
      <c r="W54" s="471"/>
      <c r="X54" s="471"/>
      <c r="Y54" s="471"/>
      <c r="Z54" s="471"/>
      <c r="AA54" s="471"/>
      <c r="AB54" s="471"/>
      <c r="AC54" s="471"/>
      <c r="AD54" s="471"/>
      <c r="AE54" s="471"/>
      <c r="AF54" s="471"/>
      <c r="AG54" s="471"/>
      <c r="AH54" s="471"/>
      <c r="AI54" s="471"/>
      <c r="AJ54" s="471"/>
      <c r="AK54" s="471"/>
      <c r="AL54" s="471"/>
      <c r="AM54" s="471"/>
      <c r="AN54" s="471"/>
      <c r="AO54" s="471"/>
      <c r="AP54" s="471"/>
      <c r="AQ54" s="471"/>
      <c r="AR54" s="471"/>
      <c r="AS54" s="471"/>
      <c r="AT54" s="471"/>
      <c r="AU54" s="471"/>
      <c r="AV54" s="471"/>
      <c r="AW54" s="471"/>
      <c r="AX54" s="471"/>
      <c r="AY54" s="471"/>
      <c r="AZ54" s="471"/>
      <c r="BA54" s="471"/>
      <c r="BB54" s="471"/>
      <c r="BC54" s="471"/>
      <c r="BD54" s="492"/>
      <c r="BE54" s="492"/>
      <c r="BF54" s="492"/>
      <c r="BG54" s="492"/>
      <c r="BH54" s="492"/>
      <c r="BI54" s="492"/>
      <c r="BJ54" s="492"/>
      <c r="BK54" s="492"/>
      <c r="BL54" s="492"/>
      <c r="BM54" s="492"/>
      <c r="BN54" s="492"/>
      <c r="BO54" s="492"/>
      <c r="BP54" s="493"/>
      <c r="BT54" s="494"/>
      <c r="BU54" s="494"/>
    </row>
    <row r="55" spans="1:73" x14ac:dyDescent="0.25">
      <c r="F55" s="464"/>
      <c r="AE55" s="479" t="s">
        <v>867</v>
      </c>
    </row>
    <row r="56" spans="1:73" ht="149.25" x14ac:dyDescent="0.25">
      <c r="F56" s="22" t="s">
        <v>704</v>
      </c>
      <c r="H56" s="465" t="s">
        <v>651</v>
      </c>
      <c r="I56" s="465" t="s">
        <v>263</v>
      </c>
      <c r="J56" s="465" t="s">
        <v>700</v>
      </c>
      <c r="K56" s="466" t="s">
        <v>868</v>
      </c>
      <c r="L56" s="467" t="s">
        <v>701</v>
      </c>
      <c r="M56" s="468" t="s">
        <v>190</v>
      </c>
      <c r="N56" s="465" t="s">
        <v>191</v>
      </c>
      <c r="O56" s="465" t="s">
        <v>702</v>
      </c>
      <c r="P56" s="465" t="s">
        <v>703</v>
      </c>
      <c r="Q56" s="465" t="s">
        <v>171</v>
      </c>
      <c r="R56" s="465" t="s">
        <v>192</v>
      </c>
      <c r="S56" s="465" t="s">
        <v>172</v>
      </c>
      <c r="T56" s="465" t="s">
        <v>201</v>
      </c>
      <c r="U56" s="465" t="s">
        <v>202</v>
      </c>
      <c r="V56" s="465" t="s">
        <v>203</v>
      </c>
      <c r="W56" s="465" t="s">
        <v>204</v>
      </c>
      <c r="X56" s="465" t="s">
        <v>205</v>
      </c>
      <c r="Y56" s="465" t="s">
        <v>206</v>
      </c>
      <c r="Z56" s="465" t="s">
        <v>207</v>
      </c>
      <c r="AA56" s="465" t="s">
        <v>173</v>
      </c>
      <c r="AB56" s="465" t="s">
        <v>174</v>
      </c>
      <c r="AC56" s="465" t="s">
        <v>175</v>
      </c>
      <c r="AD56" s="469" t="s">
        <v>1</v>
      </c>
      <c r="AE56" s="510" t="s">
        <v>863</v>
      </c>
      <c r="AF56" s="510" t="s">
        <v>864</v>
      </c>
      <c r="AG56" s="510" t="s">
        <v>865</v>
      </c>
      <c r="AH56" s="510" t="s">
        <v>866</v>
      </c>
      <c r="AI56" s="510" t="s">
        <v>849</v>
      </c>
      <c r="AJ56" s="297"/>
      <c r="AK56" s="512" t="s">
        <v>869</v>
      </c>
    </row>
    <row r="57" spans="1:73" x14ac:dyDescent="0.25">
      <c r="F57" s="464"/>
    </row>
    <row r="58" spans="1:73" ht="144.75" customHeight="1" x14ac:dyDescent="0.25">
      <c r="F58" s="22" t="s">
        <v>744</v>
      </c>
      <c r="H58" s="472" t="s">
        <v>705</v>
      </c>
      <c r="I58" s="473" t="s">
        <v>706</v>
      </c>
      <c r="J58" s="473" t="s">
        <v>707</v>
      </c>
      <c r="K58" s="473" t="s">
        <v>708</v>
      </c>
      <c r="L58" s="473" t="s">
        <v>709</v>
      </c>
      <c r="M58" s="473" t="s">
        <v>710</v>
      </c>
      <c r="N58" s="474" t="s">
        <v>711</v>
      </c>
      <c r="O58" s="473" t="s">
        <v>712</v>
      </c>
      <c r="P58" s="473" t="s">
        <v>713</v>
      </c>
      <c r="Q58" s="472" t="s">
        <v>714</v>
      </c>
      <c r="R58" s="473" t="s">
        <v>715</v>
      </c>
      <c r="S58" s="473" t="s">
        <v>716</v>
      </c>
      <c r="T58" s="473" t="s">
        <v>717</v>
      </c>
      <c r="U58" s="473" t="s">
        <v>718</v>
      </c>
      <c r="V58" s="473" t="s">
        <v>719</v>
      </c>
      <c r="W58" s="474" t="s">
        <v>720</v>
      </c>
      <c r="X58" s="473" t="s">
        <v>721</v>
      </c>
      <c r="Y58" s="473" t="s">
        <v>722</v>
      </c>
      <c r="Z58" s="472" t="s">
        <v>723</v>
      </c>
      <c r="AA58" s="473" t="s">
        <v>724</v>
      </c>
      <c r="AB58" s="473" t="s">
        <v>725</v>
      </c>
      <c r="AC58" s="473" t="s">
        <v>726</v>
      </c>
      <c r="AD58" s="473" t="s">
        <v>727</v>
      </c>
      <c r="AE58" s="473" t="s">
        <v>728</v>
      </c>
      <c r="AF58" s="474" t="s">
        <v>729</v>
      </c>
      <c r="AG58" s="473" t="s">
        <v>730</v>
      </c>
      <c r="AH58" s="473" t="s">
        <v>731</v>
      </c>
      <c r="AI58" s="472" t="s">
        <v>732</v>
      </c>
      <c r="AJ58" s="473" t="s">
        <v>733</v>
      </c>
      <c r="AK58" s="473" t="s">
        <v>734</v>
      </c>
      <c r="AL58" s="473" t="s">
        <v>735</v>
      </c>
      <c r="AM58" s="473" t="s">
        <v>736</v>
      </c>
      <c r="AN58" s="473" t="s">
        <v>737</v>
      </c>
      <c r="AO58" s="474" t="s">
        <v>738</v>
      </c>
      <c r="AP58" s="473" t="s">
        <v>739</v>
      </c>
      <c r="AQ58" s="473" t="s">
        <v>740</v>
      </c>
      <c r="AR58" s="472" t="s">
        <v>741</v>
      </c>
      <c r="AS58" s="473" t="s">
        <v>742</v>
      </c>
      <c r="AT58" s="473" t="s">
        <v>743</v>
      </c>
      <c r="AU58" s="470"/>
      <c r="AV58" s="471"/>
      <c r="AW58" s="471"/>
      <c r="AX58" s="471"/>
      <c r="AY58" s="471"/>
      <c r="AZ58" s="471"/>
    </row>
    <row r="59" spans="1:73" x14ac:dyDescent="0.25">
      <c r="F59" s="464"/>
    </row>
    <row r="60" spans="1:73" ht="84" customHeight="1" x14ac:dyDescent="0.25">
      <c r="F60" s="22" t="s">
        <v>772</v>
      </c>
      <c r="H60" s="476" t="s">
        <v>748</v>
      </c>
      <c r="I60" s="477" t="s">
        <v>749</v>
      </c>
      <c r="J60" s="477" t="s">
        <v>750</v>
      </c>
      <c r="K60" s="477" t="s">
        <v>751</v>
      </c>
      <c r="L60" s="477" t="s">
        <v>752</v>
      </c>
      <c r="M60" s="477" t="s">
        <v>753</v>
      </c>
      <c r="N60" s="476" t="s">
        <v>754</v>
      </c>
      <c r="O60" s="477" t="s">
        <v>755</v>
      </c>
      <c r="P60" s="477" t="s">
        <v>756</v>
      </c>
      <c r="Q60" s="477" t="s">
        <v>757</v>
      </c>
      <c r="R60" s="477" t="s">
        <v>758</v>
      </c>
      <c r="S60" s="477" t="s">
        <v>759</v>
      </c>
      <c r="T60" s="476" t="s">
        <v>760</v>
      </c>
      <c r="U60" s="477" t="s">
        <v>761</v>
      </c>
      <c r="V60" s="477" t="s">
        <v>762</v>
      </c>
      <c r="W60" s="477" t="s">
        <v>763</v>
      </c>
      <c r="X60" s="477" t="s">
        <v>764</v>
      </c>
      <c r="Y60" s="477" t="s">
        <v>765</v>
      </c>
      <c r="Z60" s="476" t="s">
        <v>766</v>
      </c>
      <c r="AA60" s="477" t="s">
        <v>767</v>
      </c>
      <c r="AB60" s="477" t="s">
        <v>768</v>
      </c>
      <c r="AC60" s="477" t="s">
        <v>769</v>
      </c>
      <c r="AD60" s="477" t="s">
        <v>770</v>
      </c>
      <c r="AE60" s="477" t="s">
        <v>771</v>
      </c>
    </row>
    <row r="61" spans="1:73" x14ac:dyDescent="0.25">
      <c r="F61" s="464"/>
      <c r="H61" s="479"/>
      <c r="I61" s="479"/>
      <c r="J61" s="480" t="s">
        <v>850</v>
      </c>
    </row>
    <row r="62" spans="1:73" ht="138" customHeight="1" x14ac:dyDescent="0.25">
      <c r="F62" s="22" t="s">
        <v>745</v>
      </c>
      <c r="H62" s="472" t="s">
        <v>773</v>
      </c>
      <c r="I62" s="473" t="s">
        <v>774</v>
      </c>
      <c r="J62" s="473" t="s">
        <v>775</v>
      </c>
      <c r="K62" s="473" t="s">
        <v>776</v>
      </c>
      <c r="L62" s="473" t="s">
        <v>777</v>
      </c>
      <c r="M62" s="473" t="s">
        <v>778</v>
      </c>
      <c r="N62" s="475" t="s">
        <v>779</v>
      </c>
      <c r="O62" s="473" t="s">
        <v>780</v>
      </c>
      <c r="P62" s="473" t="s">
        <v>781</v>
      </c>
      <c r="Q62" s="472" t="s">
        <v>782</v>
      </c>
      <c r="R62" s="473" t="s">
        <v>783</v>
      </c>
      <c r="S62" s="473" t="s">
        <v>784</v>
      </c>
      <c r="T62" s="473" t="s">
        <v>785</v>
      </c>
      <c r="U62" s="473" t="s">
        <v>786</v>
      </c>
      <c r="V62" s="473" t="s">
        <v>787</v>
      </c>
      <c r="W62" s="475" t="s">
        <v>788</v>
      </c>
      <c r="X62" s="473" t="s">
        <v>789</v>
      </c>
      <c r="Y62" s="473" t="s">
        <v>790</v>
      </c>
      <c r="Z62" s="472" t="s">
        <v>791</v>
      </c>
      <c r="AA62" s="473" t="s">
        <v>792</v>
      </c>
      <c r="AB62" s="473" t="s">
        <v>793</v>
      </c>
      <c r="AC62" s="473" t="s">
        <v>794</v>
      </c>
      <c r="AD62" s="473" t="s">
        <v>795</v>
      </c>
      <c r="AE62" s="473" t="s">
        <v>796</v>
      </c>
      <c r="AF62" s="475" t="s">
        <v>797</v>
      </c>
      <c r="AG62" s="473" t="s">
        <v>798</v>
      </c>
      <c r="AH62" s="473" t="s">
        <v>799</v>
      </c>
      <c r="AI62" s="472" t="s">
        <v>800</v>
      </c>
      <c r="AJ62" s="473" t="s">
        <v>801</v>
      </c>
      <c r="AK62" s="473" t="s">
        <v>802</v>
      </c>
      <c r="AL62" s="473" t="s">
        <v>803</v>
      </c>
      <c r="AM62" s="473" t="s">
        <v>804</v>
      </c>
      <c r="AN62" s="473" t="s">
        <v>805</v>
      </c>
      <c r="AO62" s="475" t="s">
        <v>806</v>
      </c>
      <c r="AP62" s="473" t="s">
        <v>807</v>
      </c>
      <c r="AQ62" s="473" t="s">
        <v>808</v>
      </c>
      <c r="AR62" s="472" t="s">
        <v>809</v>
      </c>
      <c r="AS62" s="473" t="s">
        <v>810</v>
      </c>
      <c r="AT62" s="473" t="s">
        <v>811</v>
      </c>
      <c r="AU62" s="473" t="s">
        <v>812</v>
      </c>
      <c r="AV62" s="473" t="s">
        <v>813</v>
      </c>
    </row>
    <row r="63" spans="1:73" x14ac:dyDescent="0.25">
      <c r="F63" s="464"/>
    </row>
    <row r="64" spans="1:73" ht="133.5" customHeight="1" x14ac:dyDescent="0.25">
      <c r="F64" s="22" t="s">
        <v>746</v>
      </c>
      <c r="H64" s="472" t="s">
        <v>814</v>
      </c>
      <c r="I64" s="473" t="s">
        <v>815</v>
      </c>
      <c r="J64" s="473" t="s">
        <v>816</v>
      </c>
      <c r="K64" s="473" t="s">
        <v>817</v>
      </c>
      <c r="L64" s="473" t="s">
        <v>818</v>
      </c>
      <c r="M64" s="473" t="s">
        <v>819</v>
      </c>
      <c r="N64" s="472" t="s">
        <v>820</v>
      </c>
      <c r="O64" s="473" t="s">
        <v>821</v>
      </c>
      <c r="P64" s="473" t="s">
        <v>822</v>
      </c>
      <c r="Q64" s="473" t="s">
        <v>823</v>
      </c>
      <c r="R64" s="473" t="s">
        <v>824</v>
      </c>
      <c r="S64" s="473" t="s">
        <v>825</v>
      </c>
      <c r="T64" s="472" t="s">
        <v>826</v>
      </c>
      <c r="U64" s="473" t="s">
        <v>827</v>
      </c>
      <c r="V64" s="473" t="s">
        <v>828</v>
      </c>
      <c r="W64" s="473" t="s">
        <v>829</v>
      </c>
      <c r="X64" s="473" t="s">
        <v>830</v>
      </c>
      <c r="Y64" s="473" t="s">
        <v>831</v>
      </c>
      <c r="Z64" s="472" t="s">
        <v>832</v>
      </c>
      <c r="AA64" s="473" t="s">
        <v>833</v>
      </c>
      <c r="AB64" s="473" t="s">
        <v>834</v>
      </c>
      <c r="AC64" s="473" t="s">
        <v>835</v>
      </c>
      <c r="AD64" s="473" t="s">
        <v>836</v>
      </c>
      <c r="AE64" s="473" t="s">
        <v>837</v>
      </c>
      <c r="AF64" s="472" t="s">
        <v>838</v>
      </c>
      <c r="AG64" s="473" t="s">
        <v>839</v>
      </c>
      <c r="AH64" s="473" t="s">
        <v>840</v>
      </c>
      <c r="AI64" s="473" t="s">
        <v>841</v>
      </c>
      <c r="AJ64" s="473" t="s">
        <v>842</v>
      </c>
      <c r="AK64" s="473" t="s">
        <v>843</v>
      </c>
    </row>
    <row r="65" spans="6:42" x14ac:dyDescent="0.25">
      <c r="F65" s="464"/>
    </row>
    <row r="66" spans="6:42" ht="129" customHeight="1" x14ac:dyDescent="0.25">
      <c r="F66" s="22" t="s">
        <v>747</v>
      </c>
      <c r="H66" s="472" t="s">
        <v>814</v>
      </c>
      <c r="I66" s="473" t="s">
        <v>815</v>
      </c>
      <c r="J66" s="473" t="s">
        <v>816</v>
      </c>
      <c r="K66" s="473" t="s">
        <v>817</v>
      </c>
      <c r="L66" s="473" t="s">
        <v>818</v>
      </c>
      <c r="M66" s="473" t="s">
        <v>819</v>
      </c>
      <c r="N66" s="473" t="s">
        <v>844</v>
      </c>
      <c r="O66" s="472" t="s">
        <v>820</v>
      </c>
      <c r="P66" s="473" t="s">
        <v>821</v>
      </c>
      <c r="Q66" s="473" t="s">
        <v>822</v>
      </c>
      <c r="R66" s="473" t="s">
        <v>823</v>
      </c>
      <c r="S66" s="473" t="s">
        <v>824</v>
      </c>
      <c r="T66" s="473" t="s">
        <v>825</v>
      </c>
      <c r="U66" s="473" t="s">
        <v>845</v>
      </c>
      <c r="V66" s="472" t="s">
        <v>826</v>
      </c>
      <c r="W66" s="473" t="s">
        <v>827</v>
      </c>
      <c r="X66" s="473" t="s">
        <v>828</v>
      </c>
      <c r="Y66" s="473" t="s">
        <v>829</v>
      </c>
      <c r="Z66" s="473" t="s">
        <v>830</v>
      </c>
      <c r="AA66" s="473" t="s">
        <v>831</v>
      </c>
      <c r="AB66" s="473" t="s">
        <v>846</v>
      </c>
      <c r="AC66" s="472" t="s">
        <v>832</v>
      </c>
      <c r="AD66" s="473" t="s">
        <v>833</v>
      </c>
      <c r="AE66" s="473" t="s">
        <v>834</v>
      </c>
      <c r="AF66" s="473" t="s">
        <v>835</v>
      </c>
      <c r="AG66" s="473" t="s">
        <v>836</v>
      </c>
      <c r="AH66" s="473" t="s">
        <v>837</v>
      </c>
      <c r="AI66" s="473" t="s">
        <v>847</v>
      </c>
      <c r="AJ66" s="472" t="s">
        <v>838</v>
      </c>
      <c r="AK66" s="473" t="s">
        <v>839</v>
      </c>
      <c r="AL66" s="473" t="s">
        <v>840</v>
      </c>
      <c r="AM66" s="473" t="s">
        <v>841</v>
      </c>
      <c r="AN66" s="473" t="s">
        <v>842</v>
      </c>
      <c r="AO66" s="473" t="s">
        <v>843</v>
      </c>
      <c r="AP66" s="473" t="s">
        <v>848</v>
      </c>
    </row>
    <row r="67" spans="6:42" x14ac:dyDescent="0.25">
      <c r="F67" s="464"/>
    </row>
    <row r="68" spans="6:42" x14ac:dyDescent="0.25">
      <c r="F68" s="464"/>
    </row>
    <row r="69" spans="6:42" x14ac:dyDescent="0.25">
      <c r="F69" s="464"/>
    </row>
    <row r="70" spans="6:42" x14ac:dyDescent="0.25">
      <c r="F70" s="464"/>
    </row>
    <row r="71" spans="6:42" x14ac:dyDescent="0.25">
      <c r="F71" s="464"/>
    </row>
    <row r="72" spans="6:42" x14ac:dyDescent="0.25">
      <c r="F72" s="464"/>
    </row>
    <row r="73" spans="6:42" x14ac:dyDescent="0.25">
      <c r="F73" s="464"/>
    </row>
    <row r="74" spans="6:42" x14ac:dyDescent="0.25">
      <c r="F74" s="464"/>
    </row>
    <row r="75" spans="6:42" x14ac:dyDescent="0.25">
      <c r="F75" s="464"/>
    </row>
    <row r="76" spans="6:42" x14ac:dyDescent="0.25">
      <c r="F76" s="464"/>
    </row>
    <row r="77" spans="6:42" x14ac:dyDescent="0.25">
      <c r="F77" s="464"/>
    </row>
    <row r="78" spans="6:42" x14ac:dyDescent="0.25">
      <c r="F78" s="464"/>
    </row>
    <row r="79" spans="6:42" x14ac:dyDescent="0.25">
      <c r="F79" s="464"/>
    </row>
    <row r="80" spans="6:42" x14ac:dyDescent="0.25">
      <c r="F80" s="464"/>
    </row>
    <row r="81" spans="6:6" x14ac:dyDescent="0.25">
      <c r="F81" s="464"/>
    </row>
    <row r="82" spans="6:6" x14ac:dyDescent="0.25">
      <c r="F82" s="464"/>
    </row>
    <row r="83" spans="6:6" x14ac:dyDescent="0.25">
      <c r="F83" s="464"/>
    </row>
    <row r="84" spans="6:6" x14ac:dyDescent="0.25">
      <c r="F84" s="464"/>
    </row>
    <row r="85" spans="6:6" x14ac:dyDescent="0.25">
      <c r="F85" s="464"/>
    </row>
    <row r="86" spans="6:6" x14ac:dyDescent="0.25">
      <c r="F86" s="464"/>
    </row>
    <row r="87" spans="6:6" x14ac:dyDescent="0.25">
      <c r="F87" s="464"/>
    </row>
    <row r="88" spans="6:6" x14ac:dyDescent="0.25">
      <c r="F88" s="464"/>
    </row>
    <row r="89" spans="6:6" x14ac:dyDescent="0.25">
      <c r="F89" s="464"/>
    </row>
    <row r="90" spans="6:6" x14ac:dyDescent="0.25">
      <c r="F90" s="464"/>
    </row>
    <row r="91" spans="6:6" x14ac:dyDescent="0.25">
      <c r="F91" s="464"/>
    </row>
    <row r="92" spans="6:6" x14ac:dyDescent="0.25">
      <c r="F92" s="464"/>
    </row>
    <row r="93" spans="6:6" x14ac:dyDescent="0.25">
      <c r="F93" s="464"/>
    </row>
    <row r="94" spans="6:6" x14ac:dyDescent="0.25">
      <c r="F94" s="464"/>
    </row>
    <row r="95" spans="6:6" x14ac:dyDescent="0.25">
      <c r="F95" s="464"/>
    </row>
    <row r="96" spans="6:6" x14ac:dyDescent="0.25">
      <c r="F96" s="464"/>
    </row>
    <row r="97" spans="6:6" x14ac:dyDescent="0.25">
      <c r="F97" s="464"/>
    </row>
    <row r="98" spans="6:6" x14ac:dyDescent="0.25">
      <c r="F98" s="464"/>
    </row>
    <row r="99" spans="6:6" x14ac:dyDescent="0.25">
      <c r="F99" s="464"/>
    </row>
    <row r="100" spans="6:6" x14ac:dyDescent="0.25">
      <c r="F100" s="464"/>
    </row>
    <row r="101" spans="6:6" x14ac:dyDescent="0.25">
      <c r="F101" s="464"/>
    </row>
  </sheetData>
  <sheetProtection password="8D29"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14</vt:i4>
      </vt:variant>
    </vt:vector>
  </HeadingPairs>
  <TitlesOfParts>
    <vt:vector size="31"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 skutečnost</vt:lpstr>
      <vt:lpstr>část D zaměstnanci smlouvy</vt:lpstr>
      <vt:lpstr>část E náklady</vt:lpstr>
      <vt:lpstr>část F zdroje</vt:lpstr>
      <vt:lpstr>část G obce</vt:lpstr>
      <vt:lpstr>část H přílohy</vt:lpstr>
      <vt:lpstr>kontrola</vt:lpstr>
      <vt:lpstr>data</vt:lpstr>
      <vt:lpstr>data II</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 skutečnost'!Oblast_tisku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Kocmich Ivan</dc:creator>
  <cp:lastModifiedBy>Pilařová Jana</cp:lastModifiedBy>
  <cp:lastPrinted>2020-07-24T07:36:09Z</cp:lastPrinted>
  <dcterms:created xsi:type="dcterms:W3CDTF">2011-07-13T06:12:23Z</dcterms:created>
  <dcterms:modified xsi:type="dcterms:W3CDTF">2024-09-20T11:25:53Z</dcterms:modified>
</cp:coreProperties>
</file>